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9320" windowHeight="8520" tabRatio="601" activeTab="1"/>
  </bookViews>
  <sheets>
    <sheet name="ORÇAMENTO" sheetId="1" r:id="rId1"/>
    <sheet name="CRONOGRAMA" sheetId="2" r:id="rId2"/>
  </sheets>
  <definedNames>
    <definedName name="_xlnm.Print_Area" localSheetId="1">'CRONOGRAMA'!$A$2:$S$36</definedName>
    <definedName name="_xlnm.Print_Area" localSheetId="0">'ORÇAMENTO'!$B$1:$I$99</definedName>
  </definedNames>
  <calcPr fullCalcOnLoad="1"/>
</workbook>
</file>

<file path=xl/comments2.xml><?xml version="1.0" encoding="utf-8"?>
<comments xmlns="http://schemas.openxmlformats.org/spreadsheetml/2006/main">
  <authors>
    <author>Um usu?rio do Microsoft Office satisfeito</author>
  </authors>
  <commentList>
    <comment ref="C5" authorId="0">
      <text>
        <r>
          <rPr>
            <sz val="8"/>
            <rFont val="Tahoma"/>
            <family val="2"/>
          </rPr>
          <t>Entre com o Nome do Programa</t>
        </r>
      </text>
    </comment>
    <comment ref="O5" authorId="0">
      <text>
        <r>
          <rPr>
            <sz val="8"/>
            <rFont val="Tahoma"/>
            <family val="2"/>
          </rPr>
          <t xml:space="preserve">Entre com o nome da Modalidade
</t>
        </r>
      </text>
    </comment>
    <comment ref="C6" authorId="0">
      <text>
        <r>
          <rPr>
            <sz val="8"/>
            <rFont val="Tahoma"/>
            <family val="2"/>
          </rPr>
          <t xml:space="preserve">Entre com o nome do Empreendimento
</t>
        </r>
      </text>
    </comment>
    <comment ref="C7" authorId="0">
      <text>
        <r>
          <rPr>
            <sz val="8"/>
            <rFont val="Tahoma"/>
            <family val="2"/>
          </rPr>
          <t xml:space="preserve">Entre com o nome do Proponente
</t>
        </r>
      </text>
    </comment>
    <comment ref="D8" authorId="0">
      <text>
        <r>
          <rPr>
            <sz val="8"/>
            <rFont val="Tahoma"/>
            <family val="2"/>
          </rPr>
          <t xml:space="preserve">Entre com o nome do Responsável Técnico
</t>
        </r>
      </text>
    </comment>
    <comment ref="M8" authorId="0">
      <text>
        <r>
          <rPr>
            <sz val="8"/>
            <rFont val="Tahoma"/>
            <family val="2"/>
          </rPr>
          <t>Entre com o número do CREA</t>
        </r>
      </text>
    </comment>
    <comment ref="B34" authorId="0">
      <text>
        <r>
          <rPr>
            <sz val="8"/>
            <rFont val="Tahoma"/>
            <family val="2"/>
          </rPr>
          <t>Entre com a Data</t>
        </r>
      </text>
    </comment>
  </commentList>
</comments>
</file>

<file path=xl/sharedStrings.xml><?xml version="1.0" encoding="utf-8"?>
<sst xmlns="http://schemas.openxmlformats.org/spreadsheetml/2006/main" count="310" uniqueCount="228">
  <si>
    <t>m2</t>
  </si>
  <si>
    <t>kg</t>
  </si>
  <si>
    <t>un</t>
  </si>
  <si>
    <t xml:space="preserve">Quant </t>
  </si>
  <si>
    <t>Unid</t>
  </si>
  <si>
    <t>Especificação</t>
  </si>
  <si>
    <t>C. Mão obra</t>
  </si>
  <si>
    <t>Total Item (R$)</t>
  </si>
  <si>
    <t>unid</t>
  </si>
  <si>
    <t>Total  R$</t>
  </si>
  <si>
    <t>Prefeito Municipal</t>
  </si>
  <si>
    <t>1.0</t>
  </si>
  <si>
    <t>1.1</t>
  </si>
  <si>
    <t>1.2</t>
  </si>
  <si>
    <t>pt</t>
  </si>
  <si>
    <t>instalação prov de energia elétrica</t>
  </si>
  <si>
    <t>instalação provisória de água</t>
  </si>
  <si>
    <t>2.0</t>
  </si>
  <si>
    <t>2.1</t>
  </si>
  <si>
    <t>2.2</t>
  </si>
  <si>
    <t>Escavação manual das valas de fundação</t>
  </si>
  <si>
    <t>Reaterro apiloado manualmente</t>
  </si>
  <si>
    <t>3.0</t>
  </si>
  <si>
    <t>3.1</t>
  </si>
  <si>
    <t>3.2</t>
  </si>
  <si>
    <t>Locação da obra</t>
  </si>
  <si>
    <t>blocos de fundação tipo cálice</t>
  </si>
  <si>
    <t>4.0</t>
  </si>
  <si>
    <t>vigas baldrames 15x40 cm</t>
  </si>
  <si>
    <t>5.0</t>
  </si>
  <si>
    <t>m3</t>
  </si>
  <si>
    <t>Item</t>
  </si>
  <si>
    <t>5.1</t>
  </si>
  <si>
    <t>C.Unitário</t>
  </si>
  <si>
    <t>contraventamento ferro 5.0 mm (CA-60)</t>
  </si>
  <si>
    <t xml:space="preserve">Almir José Bagega </t>
  </si>
  <si>
    <t xml:space="preserve">ORÇAMENTO BÁSICO DISCRIMINADO </t>
  </si>
  <si>
    <t>TABELA SINAPI</t>
  </si>
  <si>
    <t>C.  Material</t>
  </si>
  <si>
    <t>Márcia T. Pereira dos Santos</t>
  </si>
  <si>
    <t>Engª Civil CREA 173831</t>
  </si>
  <si>
    <t>ÁREA CONSTRUÍDA = 450 M2</t>
  </si>
  <si>
    <t>Cumeeiras fibrocimento 6mm - 15º</t>
  </si>
  <si>
    <t>conjunto de fixação</t>
  </si>
  <si>
    <t>m</t>
  </si>
  <si>
    <t>vigas cinta 15x30</t>
  </si>
  <si>
    <t>telha fibrocimento 6mm</t>
  </si>
  <si>
    <t>1.3</t>
  </si>
  <si>
    <t>barracão de madeira sem assoalho 3x4 m</t>
  </si>
  <si>
    <t>pórticos c/vigas tesouras  23x31 cm  h= 6 m vão = 15 m</t>
  </si>
  <si>
    <t>pilares oitão 23x31 cm h médio 7,20 m</t>
  </si>
  <si>
    <t>pilares intermediários ( auxiliares) 25x25 cmh= 3,00 m</t>
  </si>
  <si>
    <t>vigas intermediária-mezanino 15x56 cm</t>
  </si>
  <si>
    <t>vigas intermediárias - mezanino 15x46 cm</t>
  </si>
  <si>
    <t>vigas intermediárias 15x40 cm</t>
  </si>
  <si>
    <t>2.3</t>
  </si>
  <si>
    <t>Terraplanagem altura média 20 cm</t>
  </si>
  <si>
    <t>BDI= 20%</t>
  </si>
  <si>
    <t>Contraventamento ferro 16,00 mm(CA-50)</t>
  </si>
  <si>
    <t>PAVIMENTAÇÃO</t>
  </si>
  <si>
    <t>lastro manual com brita - e.: 4 cm</t>
  </si>
  <si>
    <t>contrapiso de concreto simples - e.: 5cm</t>
  </si>
  <si>
    <t>ALVENARIAS/VEDAÇÃO</t>
  </si>
  <si>
    <t>tij. 6 furo - 15 cm</t>
  </si>
  <si>
    <t>6.0</t>
  </si>
  <si>
    <t>ESQUADRIAS</t>
  </si>
  <si>
    <t>6.1</t>
  </si>
  <si>
    <t>7.0</t>
  </si>
  <si>
    <t>7.1</t>
  </si>
  <si>
    <t>porta frontal vidro temperado incolor e.: 10 mm</t>
  </si>
  <si>
    <t>7.2</t>
  </si>
  <si>
    <t>m²</t>
  </si>
  <si>
    <t xml:space="preserve">vidro frontal temperado incolor fixo e.: 10mm </t>
  </si>
  <si>
    <t>7.3</t>
  </si>
  <si>
    <t>unid.</t>
  </si>
  <si>
    <t xml:space="preserve">janelas basculante ferro  cant. 3/4"x1/8" (3,00x1,00m) </t>
  </si>
  <si>
    <t>7.4</t>
  </si>
  <si>
    <t>vidro liso 4,00mm com massa</t>
  </si>
  <si>
    <t>8.0</t>
  </si>
  <si>
    <t>8.1</t>
  </si>
  <si>
    <t>8.2</t>
  </si>
  <si>
    <t>8.3</t>
  </si>
  <si>
    <t>9.0</t>
  </si>
  <si>
    <t>9.1</t>
  </si>
  <si>
    <t>COBERTURA</t>
  </si>
  <si>
    <t>9.2</t>
  </si>
  <si>
    <t>OBRA: UNIDADE DE APOIO A AGRICULTURA FAMILIAR</t>
  </si>
  <si>
    <t>LOCAL: AVENIDA PELOTAS - DERRUBADAS - RS</t>
  </si>
  <si>
    <t>CRONOGRAMA FÍSICO - FINANCEIRO</t>
  </si>
  <si>
    <t>1 - IDENTIFICAÇÃO</t>
  </si>
  <si>
    <t xml:space="preserve"> </t>
  </si>
  <si>
    <t>PROGRAMA</t>
  </si>
  <si>
    <t>MODALIDADE: CONSTRUÇÃO</t>
  </si>
  <si>
    <t>PROPONENTE</t>
  </si>
  <si>
    <t>NOME DO RESPONSÁVEL TÉCNICO</t>
  </si>
  <si>
    <t>SERVIÇOS A EXECUTAR</t>
  </si>
  <si>
    <t>ITEM</t>
  </si>
  <si>
    <t xml:space="preserve">DISCRIMINAÇÃO  </t>
  </si>
  <si>
    <t xml:space="preserve">VALOR DOS  </t>
  </si>
  <si>
    <t>MÊS 01</t>
  </si>
  <si>
    <t>MÊS 02</t>
  </si>
  <si>
    <t>MÊS 03</t>
  </si>
  <si>
    <t>MÊS -04</t>
  </si>
  <si>
    <t>MÊS -05</t>
  </si>
  <si>
    <t>MÊS - 06</t>
  </si>
  <si>
    <t>DE SERVIÇOS</t>
  </si>
  <si>
    <t>SERVIÇOS (R$)</t>
  </si>
  <si>
    <t>%</t>
  </si>
  <si>
    <t>SIMPL.%</t>
  </si>
  <si>
    <t>ACUM. %</t>
  </si>
  <si>
    <t>TOTAL</t>
  </si>
  <si>
    <t>DATA</t>
  </si>
  <si>
    <t>INSTALAÇÕES PROVISÓRIAS</t>
  </si>
  <si>
    <t>TRABALHOS EM TERRA</t>
  </si>
  <si>
    <t>FUNDAÇÕES</t>
  </si>
  <si>
    <t>SUPRA ESTRUTURA EM CONCRETO PRE-MOLDADO</t>
  </si>
  <si>
    <t>MÁRCIA T. PEREIRA DOS SANTOS</t>
  </si>
  <si>
    <t>PREFEITURA MUNICIPAL DE DERRUBADAS</t>
  </si>
  <si>
    <t>CREA RS</t>
  </si>
  <si>
    <t>LOCALIZAÇÃO: Av. Pelotas</t>
  </si>
  <si>
    <t xml:space="preserve">EMPREENDIMENTO  </t>
  </si>
  <si>
    <t>UNIDADE DE APOIO A AGRICULTARA FAMILIAR</t>
  </si>
  <si>
    <t>Almir José Bagega</t>
  </si>
  <si>
    <t>Eng. Civil CREA RS 173831</t>
  </si>
  <si>
    <t xml:space="preserve">terças metálicas U enrrigecidas 40x100x40x15 </t>
  </si>
  <si>
    <t>PESO</t>
  </si>
  <si>
    <t>CONCED.</t>
  </si>
  <si>
    <t>CONVEN.</t>
  </si>
  <si>
    <t>3.3</t>
  </si>
  <si>
    <t>5.2</t>
  </si>
  <si>
    <t>5.3</t>
  </si>
  <si>
    <t>5.4</t>
  </si>
  <si>
    <t>5.5</t>
  </si>
  <si>
    <t>5.6</t>
  </si>
  <si>
    <t>5.7</t>
  </si>
  <si>
    <t>5.8</t>
  </si>
  <si>
    <t>9.3</t>
  </si>
  <si>
    <t>9.4</t>
  </si>
  <si>
    <t>9.5</t>
  </si>
  <si>
    <t>9.6</t>
  </si>
  <si>
    <t xml:space="preserve">janelas basculante ferro  cant. 3/4"x1/8" (1,00x0,60m) </t>
  </si>
  <si>
    <t>11.0</t>
  </si>
  <si>
    <t>INSTALAÇÃO ELÉTRICA</t>
  </si>
  <si>
    <t>11.1</t>
  </si>
  <si>
    <t>ponto de luz c/rede</t>
  </si>
  <si>
    <t>11.2</t>
  </si>
  <si>
    <t>11.3</t>
  </si>
  <si>
    <t>ponto tomada + interptor duplo</t>
  </si>
  <si>
    <t>11.4</t>
  </si>
  <si>
    <t>ponto interruptor simples</t>
  </si>
  <si>
    <t>11.5</t>
  </si>
  <si>
    <t>11.6</t>
  </si>
  <si>
    <t>luminária fluorescente 2x32 w completa</t>
  </si>
  <si>
    <t>11.7</t>
  </si>
  <si>
    <t>luminária fluorescente 32 w completa</t>
  </si>
  <si>
    <t>11.8</t>
  </si>
  <si>
    <t>quadro distribuição até 10 disj.</t>
  </si>
  <si>
    <t>11.9</t>
  </si>
  <si>
    <t>eletroduto flexível reforçado 25 mm</t>
  </si>
  <si>
    <t>11.10</t>
  </si>
  <si>
    <t>fio isolado 2,5 mm</t>
  </si>
  <si>
    <t>12.0</t>
  </si>
  <si>
    <t>INSTALAÇÃO HIDROSSANITÁRIO</t>
  </si>
  <si>
    <t>12.1</t>
  </si>
  <si>
    <t>tubo PVC 25 mm - água</t>
  </si>
  <si>
    <t>12.2</t>
  </si>
  <si>
    <t>tubo PVC 50 mm - esgoto</t>
  </si>
  <si>
    <t>12.3</t>
  </si>
  <si>
    <t>tubo PVC 100 mm - esgoto</t>
  </si>
  <si>
    <t>13.0</t>
  </si>
  <si>
    <t>PEÇAS E ACESSÓRIOS SANITÁRIOS</t>
  </si>
  <si>
    <t>13.1</t>
  </si>
  <si>
    <t>torneira p/ lavatório</t>
  </si>
  <si>
    <t>13.2</t>
  </si>
  <si>
    <t>ralo sifonado PVC</t>
  </si>
  <si>
    <t>13.3</t>
  </si>
  <si>
    <t>bacia sanitária cor branca, completa- instlada</t>
  </si>
  <si>
    <t>13.4</t>
  </si>
  <si>
    <t>lavatório c/coluna, louça branca c/sifão pl´stico, instalado</t>
  </si>
  <si>
    <t>13.5</t>
  </si>
  <si>
    <t>porta papel</t>
  </si>
  <si>
    <t>13.6</t>
  </si>
  <si>
    <t>caixa inspeção c/tampa concreto</t>
  </si>
  <si>
    <t>13.7</t>
  </si>
  <si>
    <t>13.8</t>
  </si>
  <si>
    <t>sumidouro drenado- V.: 9,00 m3</t>
  </si>
  <si>
    <t>13.9</t>
  </si>
  <si>
    <t>alças sanit. PNE - instalado</t>
  </si>
  <si>
    <t>13.10</t>
  </si>
  <si>
    <t>13.11</t>
  </si>
  <si>
    <t>cinta em concreto armado completa</t>
  </si>
  <si>
    <t>sapata corrida concreto ciclópico</t>
  </si>
  <si>
    <t>CONCRETO ARMADO</t>
  </si>
  <si>
    <t>vigas sustentação conc. Armado</t>
  </si>
  <si>
    <t>porta semi-oca sanit. 90x2,10m com alças- completa</t>
  </si>
  <si>
    <t>porta semi-oca sanit. 90x2,10m - completa</t>
  </si>
  <si>
    <t>porta sanit. 90x1,80 c/alça completa</t>
  </si>
  <si>
    <t>porta sanit. 80x1,80 completa</t>
  </si>
  <si>
    <t>REVESTIMENTO INTERNO SANITÁRIOS</t>
  </si>
  <si>
    <t>azulejos PEI-3- forn. assent. e rejunt.</t>
  </si>
  <si>
    <t>3.4</t>
  </si>
  <si>
    <t>4.1</t>
  </si>
  <si>
    <t>5.9</t>
  </si>
  <si>
    <t>9.7</t>
  </si>
  <si>
    <t>9.8</t>
  </si>
  <si>
    <t>9.9</t>
  </si>
  <si>
    <t>10.0</t>
  </si>
  <si>
    <t>10.1</t>
  </si>
  <si>
    <t>10.2</t>
  </si>
  <si>
    <t>10.3</t>
  </si>
  <si>
    <t>10.4</t>
  </si>
  <si>
    <t>10.5</t>
  </si>
  <si>
    <t>10.6</t>
  </si>
  <si>
    <t>reboco - laje de forro sanit.</t>
  </si>
  <si>
    <t>chapisco paredes internas e laje de forro sanit.</t>
  </si>
  <si>
    <t>emboço paredes internas e laje de forro sanit.</t>
  </si>
  <si>
    <t>eletroduto PVC rígido 3/4 aparente, forn. E inst.</t>
  </si>
  <si>
    <t>ponto tomada aparente na parede</t>
  </si>
  <si>
    <t>ponto interruptor triplo (aparente)</t>
  </si>
  <si>
    <t>11.11</t>
  </si>
  <si>
    <t>piso ceram.antiderrapante PEI 5 c/ arg.colante-c/rejunt.</t>
  </si>
  <si>
    <t>divisórias em granito polido nas duas faces-forn. e inst.</t>
  </si>
  <si>
    <t>mictório inox- fornc. e instal. L.: 1,10 m</t>
  </si>
  <si>
    <t>fossa séptica 1825 lts. em alv. C/tampa concreto</t>
  </si>
  <si>
    <t>laje de forro sanit. pré-mold. c/capa em conc.arm. E.:3 cm</t>
  </si>
  <si>
    <t>Derrubadas, 26 de abril de 2012.</t>
  </si>
  <si>
    <t>Derrubadas, 26/ abril/ 2012</t>
  </si>
  <si>
    <t>DATA: 26/04/2012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</si>
</sst>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&quot;R$&quot;\ #,##0.00"/>
    <numFmt numFmtId="183" formatCode="_ * #,##0.00_ ;_ * \-#,##0.00_ ;_ * &quot;-&quot;??_ ;_ @_ "/>
    <numFmt numFmtId="184" formatCode="_ * #,##0_ ;_ * \-#,##0_ ;_ * &quot;-&quot;??_ ;_ @_ "/>
    <numFmt numFmtId="185" formatCode="0.000"/>
    <numFmt numFmtId="186" formatCode="_ * #,##0.000_ ;_ * \-#,##0.000_ ;_ * &quot;-&quot;??_ ;_ @_ "/>
    <numFmt numFmtId="187" formatCode="[$-416]dddd\,\ d&quot; de &quot;mmmm&quot; de &quot;yyyy"/>
    <numFmt numFmtId="188" formatCode="0.0000000"/>
    <numFmt numFmtId="189" formatCode="0.000000"/>
    <numFmt numFmtId="190" formatCode="0.00000"/>
    <numFmt numFmtId="191" formatCode="0.0000"/>
    <numFmt numFmtId="192" formatCode="0.00000000"/>
    <numFmt numFmtId="193" formatCode="0.000000000"/>
    <numFmt numFmtId="194" formatCode="0.0000000000"/>
  </numFmts>
  <fonts count="49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71" fontId="0" fillId="0" borderId="13" xfId="54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171" fontId="4" fillId="0" borderId="13" xfId="54" applyFont="1" applyBorder="1" applyAlignment="1">
      <alignment horizontal="center"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54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2" fontId="4" fillId="0" borderId="16" xfId="54" applyNumberFormat="1" applyFont="1" applyBorder="1" applyAlignment="1">
      <alignment/>
    </xf>
    <xf numFmtId="182" fontId="0" fillId="0" borderId="12" xfId="54" applyNumberFormat="1" applyFont="1" applyBorder="1" applyAlignment="1">
      <alignment/>
    </xf>
    <xf numFmtId="182" fontId="4" fillId="0" borderId="13" xfId="54" applyNumberFormat="1" applyFont="1" applyBorder="1" applyAlignment="1">
      <alignment/>
    </xf>
    <xf numFmtId="182" fontId="0" fillId="0" borderId="13" xfId="54" applyNumberFormat="1" applyFont="1" applyBorder="1" applyAlignment="1">
      <alignment/>
    </xf>
    <xf numFmtId="182" fontId="4" fillId="0" borderId="17" xfId="54" applyNumberFormat="1" applyFont="1" applyFill="1" applyBorder="1" applyAlignment="1">
      <alignment/>
    </xf>
    <xf numFmtId="182" fontId="0" fillId="0" borderId="0" xfId="54" applyNumberFormat="1" applyFont="1" applyFill="1" applyBorder="1" applyAlignment="1">
      <alignment/>
    </xf>
    <xf numFmtId="182" fontId="5" fillId="0" borderId="0" xfId="54" applyNumberFormat="1" applyFont="1" applyFill="1" applyBorder="1" applyAlignment="1">
      <alignment/>
    </xf>
    <xf numFmtId="182" fontId="5" fillId="0" borderId="0" xfId="54" applyNumberFormat="1" applyFont="1" applyBorder="1" applyAlignment="1">
      <alignment/>
    </xf>
    <xf numFmtId="182" fontId="0" fillId="0" borderId="0" xfId="54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Font="1" applyBorder="1" applyAlignment="1">
      <alignment horizontal="center"/>
    </xf>
    <xf numFmtId="182" fontId="4" fillId="0" borderId="11" xfId="0" applyNumberFormat="1" applyFont="1" applyBorder="1" applyAlignment="1">
      <alignment/>
    </xf>
    <xf numFmtId="182" fontId="4" fillId="0" borderId="12" xfId="0" applyNumberFormat="1" applyFont="1" applyBorder="1" applyAlignment="1">
      <alignment/>
    </xf>
    <xf numFmtId="182" fontId="4" fillId="0" borderId="13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182" fontId="6" fillId="0" borderId="13" xfId="0" applyNumberFormat="1" applyFont="1" applyBorder="1" applyAlignment="1">
      <alignment/>
    </xf>
    <xf numFmtId="182" fontId="4" fillId="0" borderId="15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182" fontId="0" fillId="0" borderId="0" xfId="0" applyNumberFormat="1" applyBorder="1" applyAlignment="1">
      <alignment horizontal="left"/>
    </xf>
    <xf numFmtId="182" fontId="0" fillId="0" borderId="0" xfId="0" applyNumberFormat="1" applyFill="1" applyBorder="1" applyAlignment="1">
      <alignment/>
    </xf>
    <xf numFmtId="182" fontId="4" fillId="0" borderId="18" xfId="0" applyNumberFormat="1" applyFont="1" applyBorder="1" applyAlignment="1">
      <alignment/>
    </xf>
    <xf numFmtId="182" fontId="0" fillId="0" borderId="13" xfId="0" applyNumberFormat="1" applyFont="1" applyFill="1" applyBorder="1" applyAlignment="1">
      <alignment/>
    </xf>
    <xf numFmtId="182" fontId="0" fillId="0" borderId="13" xfId="54" applyNumberFormat="1" applyFont="1" applyFill="1" applyBorder="1" applyAlignment="1">
      <alignment/>
    </xf>
    <xf numFmtId="2" fontId="8" fillId="0" borderId="0" xfId="50" applyNumberFormat="1" applyBorder="1" applyAlignment="1">
      <alignment horizontal="centerContinuous"/>
      <protection/>
    </xf>
    <xf numFmtId="2" fontId="8" fillId="0" borderId="19" xfId="50" applyNumberFormat="1" applyFont="1" applyBorder="1" applyProtection="1">
      <alignment/>
      <protection/>
    </xf>
    <xf numFmtId="2" fontId="8" fillId="0" borderId="0" xfId="50" applyNumberFormat="1" applyBorder="1" applyProtection="1">
      <alignment/>
      <protection/>
    </xf>
    <xf numFmtId="2" fontId="8" fillId="0" borderId="0" xfId="50" applyNumberFormat="1" applyFont="1" applyBorder="1" applyProtection="1">
      <alignment/>
      <protection locked="0"/>
    </xf>
    <xf numFmtId="2" fontId="8" fillId="0" borderId="0" xfId="50" applyNumberFormat="1" applyFont="1" applyBorder="1" applyProtection="1">
      <alignment/>
      <protection/>
    </xf>
    <xf numFmtId="2" fontId="8" fillId="0" borderId="0" xfId="5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2" fontId="8" fillId="0" borderId="20" xfId="50" applyNumberFormat="1" applyBorder="1" applyProtection="1">
      <alignment/>
      <protection/>
    </xf>
    <xf numFmtId="2" fontId="8" fillId="0" borderId="0" xfId="5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8" fillId="0" borderId="19" xfId="50" applyNumberFormat="1" applyBorder="1" applyProtection="1">
      <alignment/>
      <protection/>
    </xf>
    <xf numFmtId="2" fontId="8" fillId="0" borderId="21" xfId="50" applyNumberFormat="1" applyFont="1" applyBorder="1" applyProtection="1">
      <alignment/>
      <protection/>
    </xf>
    <xf numFmtId="2" fontId="8" fillId="0" borderId="22" xfId="50" applyNumberFormat="1" applyBorder="1" applyProtection="1">
      <alignment/>
      <protection/>
    </xf>
    <xf numFmtId="2" fontId="8" fillId="0" borderId="22" xfId="50" applyNumberFormat="1" applyBorder="1" applyProtection="1">
      <alignment/>
      <protection locked="0"/>
    </xf>
    <xf numFmtId="2" fontId="8" fillId="0" borderId="22" xfId="50" applyNumberFormat="1" applyFont="1" applyBorder="1" applyAlignment="1" applyProtection="1">
      <alignment horizontal="center"/>
      <protection/>
    </xf>
    <xf numFmtId="184" fontId="8" fillId="0" borderId="22" xfId="54" applyNumberFormat="1" applyFont="1" applyBorder="1" applyAlignment="1" applyProtection="1">
      <alignment/>
      <protection locked="0"/>
    </xf>
    <xf numFmtId="2" fontId="8" fillId="0" borderId="22" xfId="50" applyNumberFormat="1" applyFont="1" applyBorder="1" applyAlignment="1" applyProtection="1" quotePrefix="1">
      <alignment horizontal="left"/>
      <protection/>
    </xf>
    <xf numFmtId="0" fontId="0" fillId="0" borderId="22" xfId="0" applyBorder="1" applyAlignment="1">
      <alignment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2" fontId="8" fillId="0" borderId="21" xfId="50" applyNumberFormat="1" applyBorder="1" applyProtection="1">
      <alignment/>
      <protection/>
    </xf>
    <xf numFmtId="2" fontId="8" fillId="0" borderId="22" xfId="50" applyNumberFormat="1" applyBorder="1" applyAlignment="1" applyProtection="1">
      <alignment horizontal="center"/>
      <protection/>
    </xf>
    <xf numFmtId="2" fontId="8" fillId="0" borderId="0" xfId="50" applyNumberFormat="1" applyBorder="1" applyAlignment="1">
      <alignment horizontal="center"/>
      <protection/>
    </xf>
    <xf numFmtId="2" fontId="8" fillId="0" borderId="0" xfId="50" applyNumberFormat="1" applyBorder="1">
      <alignment/>
      <protection/>
    </xf>
    <xf numFmtId="2" fontId="8" fillId="0" borderId="22" xfId="50" applyNumberFormat="1" applyFont="1" applyBorder="1" applyProtection="1">
      <alignment/>
      <protection locked="0"/>
    </xf>
    <xf numFmtId="2" fontId="8" fillId="0" borderId="22" xfId="50" applyNumberFormat="1" applyBorder="1">
      <alignment/>
      <protection/>
    </xf>
    <xf numFmtId="2" fontId="7" fillId="0" borderId="24" xfId="50" applyNumberFormat="1" applyFont="1" applyBorder="1" applyAlignment="1">
      <alignment horizontal="centerContinuous"/>
      <protection/>
    </xf>
    <xf numFmtId="2" fontId="8" fillId="0" borderId="25" xfId="50" applyNumberFormat="1" applyBorder="1" applyAlignment="1">
      <alignment horizontal="centerContinuous"/>
      <protection/>
    </xf>
    <xf numFmtId="2" fontId="9" fillId="0" borderId="25" xfId="50" applyNumberFormat="1" applyFont="1" applyBorder="1" applyAlignment="1">
      <alignment horizontal="centerContinuous"/>
      <protection/>
    </xf>
    <xf numFmtId="0" fontId="0" fillId="0" borderId="25" xfId="0" applyBorder="1" applyAlignment="1">
      <alignment horizontal="centerContinuous"/>
    </xf>
    <xf numFmtId="2" fontId="10" fillId="0" borderId="25" xfId="50" applyNumberFormat="1" applyFont="1" applyBorder="1" applyAlignment="1">
      <alignment horizontal="centerContinuous"/>
      <protection/>
    </xf>
    <xf numFmtId="2" fontId="1" fillId="0" borderId="19" xfId="50" applyNumberFormat="1" applyFont="1" applyBorder="1" applyAlignment="1">
      <alignment horizontal="centerContinuous"/>
      <protection/>
    </xf>
    <xf numFmtId="2" fontId="9" fillId="0" borderId="0" xfId="50" applyNumberFormat="1" applyFont="1" applyBorder="1" applyAlignment="1">
      <alignment horizontal="centerContinuous"/>
      <protection/>
    </xf>
    <xf numFmtId="2" fontId="10" fillId="0" borderId="0" xfId="50" applyNumberFormat="1" applyFont="1" applyBorder="1" applyAlignment="1">
      <alignment horizontal="centerContinuous"/>
      <protection/>
    </xf>
    <xf numFmtId="0" fontId="0" fillId="0" borderId="0" xfId="0" applyBorder="1" applyAlignment="1">
      <alignment horizontal="centerContinuous"/>
    </xf>
    <xf numFmtId="2" fontId="8" fillId="0" borderId="20" xfId="50" applyNumberFormat="1" applyBorder="1" applyAlignment="1">
      <alignment horizontal="centerContinuous"/>
      <protection/>
    </xf>
    <xf numFmtId="2" fontId="8" fillId="0" borderId="26" xfId="50" applyNumberFormat="1" applyBorder="1" applyAlignment="1">
      <alignment/>
      <protection/>
    </xf>
    <xf numFmtId="2" fontId="8" fillId="0" borderId="27" xfId="50" applyNumberFormat="1" applyBorder="1">
      <alignment/>
      <protection/>
    </xf>
    <xf numFmtId="2" fontId="8" fillId="0" borderId="25" xfId="50" applyNumberFormat="1" applyBorder="1">
      <alignment/>
      <protection/>
    </xf>
    <xf numFmtId="2" fontId="8" fillId="0" borderId="25" xfId="50" applyNumberFormat="1" applyBorder="1" applyAlignment="1">
      <alignment horizontal="center"/>
      <protection/>
    </xf>
    <xf numFmtId="2" fontId="8" fillId="0" borderId="28" xfId="50" applyNumberFormat="1" applyBorder="1">
      <alignment/>
      <protection/>
    </xf>
    <xf numFmtId="0" fontId="11" fillId="0" borderId="0" xfId="0" applyFont="1" applyBorder="1" applyAlignment="1">
      <alignment/>
    </xf>
    <xf numFmtId="2" fontId="8" fillId="0" borderId="23" xfId="50" applyNumberFormat="1" applyBorder="1" applyProtection="1">
      <alignment/>
      <protection/>
    </xf>
    <xf numFmtId="2" fontId="8" fillId="0" borderId="19" xfId="50" applyNumberFormat="1" applyBorder="1" applyAlignment="1">
      <alignment horizontal="center"/>
      <protection/>
    </xf>
    <xf numFmtId="2" fontId="8" fillId="0" borderId="20" xfId="50" applyNumberFormat="1" applyBorder="1">
      <alignment/>
      <protection/>
    </xf>
    <xf numFmtId="2" fontId="8" fillId="0" borderId="19" xfId="50" applyNumberFormat="1" applyBorder="1">
      <alignment/>
      <protection/>
    </xf>
    <xf numFmtId="2" fontId="8" fillId="0" borderId="0" xfId="50" applyNumberFormat="1" applyBorder="1" applyAlignment="1">
      <alignment/>
      <protection/>
    </xf>
    <xf numFmtId="2" fontId="8" fillId="0" borderId="0" xfId="50" applyNumberFormat="1" applyFont="1" applyBorder="1" applyAlignment="1">
      <alignment/>
      <protection/>
    </xf>
    <xf numFmtId="2" fontId="8" fillId="0" borderId="25" xfId="50" applyNumberFormat="1" applyFont="1" applyBorder="1" applyAlignment="1">
      <alignment/>
      <protection/>
    </xf>
    <xf numFmtId="2" fontId="0" fillId="0" borderId="29" xfId="50" applyNumberFormat="1" applyFont="1" applyBorder="1">
      <alignment/>
      <protection/>
    </xf>
    <xf numFmtId="2" fontId="0" fillId="0" borderId="30" xfId="50" applyNumberFormat="1" applyFont="1" applyBorder="1">
      <alignment/>
      <protection/>
    </xf>
    <xf numFmtId="2" fontId="0" fillId="0" borderId="31" xfId="50" applyNumberFormat="1" applyFont="1" applyBorder="1">
      <alignment/>
      <protection/>
    </xf>
    <xf numFmtId="2" fontId="0" fillId="0" borderId="31" xfId="50" applyNumberFormat="1" applyFont="1" applyBorder="1" applyAlignment="1">
      <alignment horizontal="center"/>
      <protection/>
    </xf>
    <xf numFmtId="2" fontId="0" fillId="0" borderId="32" xfId="50" applyNumberFormat="1" applyFont="1" applyBorder="1" applyAlignment="1">
      <alignment horizontal="centerContinuous"/>
      <protection/>
    </xf>
    <xf numFmtId="2" fontId="4" fillId="0" borderId="32" xfId="50" applyNumberFormat="1" applyFont="1" applyBorder="1" applyAlignment="1">
      <alignment horizontal="centerContinuous"/>
      <protection/>
    </xf>
    <xf numFmtId="2" fontId="0" fillId="0" borderId="33" xfId="50" applyNumberFormat="1" applyFont="1" applyBorder="1" applyAlignment="1">
      <alignment horizontal="centerContinuous"/>
      <protection/>
    </xf>
    <xf numFmtId="2" fontId="4" fillId="0" borderId="34" xfId="50" applyNumberFormat="1" applyFont="1" applyBorder="1" applyAlignment="1">
      <alignment horizontal="center"/>
      <protection/>
    </xf>
    <xf numFmtId="2" fontId="4" fillId="0" borderId="20" xfId="50" applyNumberFormat="1" applyFont="1" applyBorder="1" applyAlignment="1">
      <alignment horizontal="centerContinuous"/>
      <protection/>
    </xf>
    <xf numFmtId="2" fontId="4" fillId="0" borderId="12" xfId="50" applyNumberFormat="1" applyFont="1" applyBorder="1" applyAlignment="1">
      <alignment horizontal="centerContinuous"/>
      <protection/>
    </xf>
    <xf numFmtId="2" fontId="4" fillId="0" borderId="12" xfId="50" applyNumberFormat="1" applyFont="1" applyBorder="1" applyAlignment="1">
      <alignment horizontal="left"/>
      <protection/>
    </xf>
    <xf numFmtId="2" fontId="4" fillId="0" borderId="12" xfId="50" applyNumberFormat="1" applyFont="1" applyBorder="1" applyAlignment="1">
      <alignment horizontal="center"/>
      <protection/>
    </xf>
    <xf numFmtId="2" fontId="4" fillId="0" borderId="24" xfId="50" applyNumberFormat="1" applyFont="1" applyBorder="1" applyAlignment="1" applyProtection="1">
      <alignment horizontal="centerContinuous"/>
      <protection locked="0"/>
    </xf>
    <xf numFmtId="2" fontId="4" fillId="0" borderId="28" xfId="50" applyNumberFormat="1" applyFont="1" applyBorder="1" applyAlignment="1">
      <alignment horizontal="centerContinuous"/>
      <protection/>
    </xf>
    <xf numFmtId="2" fontId="4" fillId="0" borderId="35" xfId="50" applyNumberFormat="1" applyFont="1" applyBorder="1" applyAlignment="1">
      <alignment horizontal="center"/>
      <protection/>
    </xf>
    <xf numFmtId="2" fontId="4" fillId="0" borderId="0" xfId="50" applyNumberFormat="1" applyFont="1" applyBorder="1" applyAlignment="1">
      <alignment horizontal="centerContinuous"/>
      <protection/>
    </xf>
    <xf numFmtId="2" fontId="4" fillId="0" borderId="20" xfId="50" applyNumberFormat="1" applyFont="1" applyBorder="1" applyAlignment="1">
      <alignment horizontal="left"/>
      <protection/>
    </xf>
    <xf numFmtId="2" fontId="4" fillId="0" borderId="20" xfId="50" applyNumberFormat="1" applyFont="1" applyBorder="1" applyAlignment="1">
      <alignment horizontal="center"/>
      <protection/>
    </xf>
    <xf numFmtId="2" fontId="4" fillId="0" borderId="36" xfId="50" applyNumberFormat="1" applyFont="1" applyBorder="1" applyAlignment="1">
      <alignment horizontal="centerContinuous"/>
      <protection/>
    </xf>
    <xf numFmtId="1" fontId="0" fillId="0" borderId="37" xfId="50" applyNumberFormat="1" applyFont="1" applyBorder="1" applyAlignment="1">
      <alignment horizontal="center"/>
      <protection/>
    </xf>
    <xf numFmtId="183" fontId="0" fillId="0" borderId="27" xfId="54" applyNumberFormat="1" applyFont="1" applyBorder="1" applyAlignment="1">
      <alignment horizontal="center"/>
    </xf>
    <xf numFmtId="1" fontId="0" fillId="0" borderId="13" xfId="50" applyNumberFormat="1" applyFont="1" applyBorder="1" applyAlignment="1">
      <alignment horizontal="center"/>
      <protection/>
    </xf>
    <xf numFmtId="2" fontId="0" fillId="0" borderId="27" xfId="50" applyNumberFormat="1" applyFont="1" applyBorder="1">
      <alignment/>
      <protection/>
    </xf>
    <xf numFmtId="185" fontId="0" fillId="0" borderId="13" xfId="50" applyNumberFormat="1" applyFont="1" applyBorder="1" applyAlignment="1" applyProtection="1">
      <alignment horizontal="center"/>
      <protection locked="0"/>
    </xf>
    <xf numFmtId="183" fontId="0" fillId="33" borderId="27" xfId="54" applyNumberFormat="1" applyFont="1" applyFill="1" applyBorder="1" applyAlignment="1">
      <alignment horizontal="center"/>
    </xf>
    <xf numFmtId="185" fontId="0" fillId="33" borderId="13" xfId="50" applyNumberFormat="1" applyFont="1" applyFill="1" applyBorder="1" applyAlignment="1" applyProtection="1">
      <alignment horizontal="center"/>
      <protection/>
    </xf>
    <xf numFmtId="2" fontId="0" fillId="0" borderId="13" xfId="50" applyNumberFormat="1" applyFont="1" applyBorder="1" applyAlignment="1" applyProtection="1">
      <alignment horizontal="center"/>
      <protection locked="0"/>
    </xf>
    <xf numFmtId="1" fontId="0" fillId="33" borderId="19" xfId="50" applyNumberFormat="1" applyFont="1" applyFill="1" applyBorder="1" applyAlignment="1">
      <alignment horizontal="center"/>
      <protection/>
    </xf>
    <xf numFmtId="2" fontId="0" fillId="33" borderId="0" xfId="50" applyNumberFormat="1" applyFont="1" applyFill="1" applyBorder="1">
      <alignment/>
      <protection/>
    </xf>
    <xf numFmtId="2" fontId="0" fillId="33" borderId="0" xfId="50" applyNumberFormat="1" applyFont="1" applyFill="1" applyBorder="1" applyAlignment="1">
      <alignment horizontal="center"/>
      <protection/>
    </xf>
    <xf numFmtId="2" fontId="0" fillId="33" borderId="0" xfId="50" applyNumberFormat="1" applyFont="1" applyFill="1" applyBorder="1" applyAlignment="1" applyProtection="1">
      <alignment horizontal="center"/>
      <protection locked="0"/>
    </xf>
    <xf numFmtId="2" fontId="0" fillId="0" borderId="0" xfId="50" applyNumberFormat="1" applyFont="1" applyBorder="1" applyAlignment="1">
      <alignment horizontal="center"/>
      <protection/>
    </xf>
    <xf numFmtId="183" fontId="0" fillId="33" borderId="11" xfId="54" applyNumberFormat="1" applyFont="1" applyFill="1" applyBorder="1" applyAlignment="1">
      <alignment horizontal="center"/>
    </xf>
    <xf numFmtId="2" fontId="0" fillId="0" borderId="11" xfId="50" applyNumberFormat="1" applyFont="1" applyBorder="1">
      <alignment/>
      <protection/>
    </xf>
    <xf numFmtId="2" fontId="0" fillId="0" borderId="10" xfId="50" applyNumberFormat="1" applyFont="1" applyBorder="1">
      <alignment/>
      <protection/>
    </xf>
    <xf numFmtId="2" fontId="0" fillId="33" borderId="11" xfId="50" applyNumberFormat="1" applyFont="1" applyFill="1" applyBorder="1" applyAlignment="1">
      <alignment horizontal="center"/>
      <protection/>
    </xf>
    <xf numFmtId="2" fontId="0" fillId="33" borderId="27" xfId="50" applyNumberFormat="1" applyFont="1" applyFill="1" applyBorder="1" applyAlignment="1">
      <alignment horizontal="center"/>
      <protection/>
    </xf>
    <xf numFmtId="2" fontId="4" fillId="33" borderId="11" xfId="50" applyNumberFormat="1" applyFont="1" applyFill="1" applyBorder="1" applyAlignment="1">
      <alignment horizontal="center"/>
      <protection/>
    </xf>
    <xf numFmtId="2" fontId="0" fillId="34" borderId="13" xfId="50" applyNumberFormat="1" applyFont="1" applyFill="1" applyBorder="1" applyAlignment="1">
      <alignment horizontal="center"/>
      <protection/>
    </xf>
    <xf numFmtId="2" fontId="0" fillId="33" borderId="13" xfId="50" applyNumberFormat="1" applyFont="1" applyFill="1" applyBorder="1" applyAlignment="1" applyProtection="1">
      <alignment horizontal="center"/>
      <protection/>
    </xf>
    <xf numFmtId="2" fontId="0" fillId="33" borderId="20" xfId="50" applyNumberFormat="1" applyFont="1" applyFill="1" applyBorder="1" applyAlignment="1">
      <alignment horizontal="center"/>
      <protection/>
    </xf>
    <xf numFmtId="185" fontId="4" fillId="34" borderId="11" xfId="50" applyNumberFormat="1" applyFont="1" applyFill="1" applyBorder="1" applyAlignment="1">
      <alignment horizontal="center"/>
      <protection/>
    </xf>
    <xf numFmtId="2" fontId="4" fillId="34" borderId="11" xfId="50" applyNumberFormat="1" applyFont="1" applyFill="1" applyBorder="1" applyAlignment="1">
      <alignment horizontal="center"/>
      <protection/>
    </xf>
    <xf numFmtId="2" fontId="0" fillId="0" borderId="11" xfId="50" applyNumberFormat="1" applyFont="1" applyBorder="1" applyAlignment="1">
      <alignment horizontal="center"/>
      <protection/>
    </xf>
    <xf numFmtId="2" fontId="4" fillId="34" borderId="16" xfId="50" applyNumberFormat="1" applyFont="1" applyFill="1" applyBorder="1" applyAlignment="1">
      <alignment horizontal="center"/>
      <protection/>
    </xf>
    <xf numFmtId="185" fontId="0" fillId="33" borderId="27" xfId="50" applyNumberFormat="1" applyFont="1" applyFill="1" applyBorder="1" applyAlignment="1">
      <alignment horizontal="center"/>
      <protection/>
    </xf>
    <xf numFmtId="185" fontId="0" fillId="0" borderId="27" xfId="54" applyNumberFormat="1" applyFont="1" applyBorder="1" applyAlignment="1">
      <alignment horizontal="center"/>
    </xf>
    <xf numFmtId="185" fontId="0" fillId="33" borderId="0" xfId="50" applyNumberFormat="1" applyFont="1" applyFill="1" applyBorder="1" applyAlignment="1">
      <alignment horizontal="center"/>
      <protection/>
    </xf>
    <xf numFmtId="185" fontId="4" fillId="33" borderId="11" xfId="50" applyNumberFormat="1" applyFont="1" applyFill="1" applyBorder="1" applyAlignment="1">
      <alignment horizontal="center"/>
      <protection/>
    </xf>
    <xf numFmtId="185" fontId="4" fillId="0" borderId="11" xfId="50" applyNumberFormat="1" applyFont="1" applyBorder="1" applyAlignment="1">
      <alignment horizontal="center"/>
      <protection/>
    </xf>
    <xf numFmtId="182" fontId="0" fillId="33" borderId="27" xfId="50" applyNumberFormat="1" applyFont="1" applyFill="1" applyBorder="1" applyAlignment="1">
      <alignment horizontal="right"/>
      <protection/>
    </xf>
    <xf numFmtId="182" fontId="0" fillId="33" borderId="0" xfId="50" applyNumberFormat="1" applyFont="1" applyFill="1" applyBorder="1" applyAlignment="1">
      <alignment horizontal="right"/>
      <protection/>
    </xf>
    <xf numFmtId="182" fontId="4" fillId="33" borderId="11" xfId="50" applyNumberFormat="1" applyFont="1" applyFill="1" applyBorder="1" applyAlignment="1">
      <alignment horizontal="right"/>
      <protection/>
    </xf>
    <xf numFmtId="0" fontId="13" fillId="0" borderId="13" xfId="0" applyFont="1" applyFill="1" applyBorder="1" applyAlignment="1">
      <alignment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182" fontId="13" fillId="0" borderId="13" xfId="0" applyNumberFormat="1" applyFont="1" applyBorder="1" applyAlignment="1">
      <alignment/>
    </xf>
    <xf numFmtId="171" fontId="0" fillId="0" borderId="13" xfId="54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71" fontId="0" fillId="0" borderId="0" xfId="54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182" fontId="0" fillId="0" borderId="37" xfId="0" applyNumberFormat="1" applyFont="1" applyBorder="1" applyAlignment="1">
      <alignment/>
    </xf>
    <xf numFmtId="182" fontId="0" fillId="0" borderId="37" xfId="54" applyNumberFormat="1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9"/>
  <sheetViews>
    <sheetView view="pageBreakPreview" zoomScaleSheetLayoutView="100" zoomScalePageLayoutView="0" workbookViewId="0" topLeftCell="A64">
      <selection activeCell="J98" sqref="J98"/>
    </sheetView>
  </sheetViews>
  <sheetFormatPr defaultColWidth="9.140625" defaultRowHeight="12.75"/>
  <cols>
    <col min="1" max="1" width="0.71875" style="0" customWidth="1"/>
    <col min="2" max="2" width="5.28125" style="0" customWidth="1"/>
    <col min="3" max="3" width="47.28125" style="0" customWidth="1"/>
    <col min="4" max="4" width="12.00390625" style="0" customWidth="1"/>
    <col min="5" max="5" width="9.7109375" style="0" customWidth="1"/>
    <col min="6" max="7" width="11.28125" style="60" customWidth="1"/>
    <col min="8" max="8" width="11.140625" style="60" customWidth="1"/>
    <col min="9" max="9" width="19.57421875" style="60" customWidth="1"/>
    <col min="10" max="10" width="11.28125" style="0" bestFit="1" customWidth="1"/>
  </cols>
  <sheetData>
    <row r="2" spans="3:9" ht="12.75">
      <c r="C2" s="16"/>
      <c r="D2" s="16"/>
      <c r="E2" s="16"/>
      <c r="F2" s="47"/>
      <c r="G2" s="47"/>
      <c r="H2" s="47"/>
      <c r="I2" s="47"/>
    </row>
    <row r="3" spans="3:9" ht="12.75">
      <c r="C3" s="13" t="s">
        <v>36</v>
      </c>
      <c r="D3" s="13"/>
      <c r="E3" s="13"/>
      <c r="F3" s="47"/>
      <c r="G3" s="47"/>
      <c r="H3" s="47"/>
      <c r="I3" s="47"/>
    </row>
    <row r="4" spans="3:9" ht="12.75">
      <c r="C4" s="16" t="s">
        <v>37</v>
      </c>
      <c r="D4" s="16"/>
      <c r="E4" s="16"/>
      <c r="F4" s="47"/>
      <c r="G4" s="47"/>
      <c r="H4" s="47"/>
      <c r="I4" s="47"/>
    </row>
    <row r="5" spans="1:9" ht="12.75">
      <c r="A5" s="6"/>
      <c r="B5" s="6"/>
      <c r="C5" s="16"/>
      <c r="D5" s="16"/>
      <c r="E5" s="16"/>
      <c r="F5" s="47"/>
      <c r="G5" s="47"/>
      <c r="H5" s="47"/>
      <c r="I5" s="47"/>
    </row>
    <row r="6" spans="1:14" ht="12.75">
      <c r="A6" s="6"/>
      <c r="B6" s="6"/>
      <c r="C6" s="16" t="s">
        <v>86</v>
      </c>
      <c r="D6" s="16"/>
      <c r="E6" s="16"/>
      <c r="F6" s="47"/>
      <c r="G6" s="47"/>
      <c r="H6" s="47"/>
      <c r="I6" s="48"/>
      <c r="N6" s="4"/>
    </row>
    <row r="7" spans="1:14" ht="13.5" thickBot="1">
      <c r="A7" s="6"/>
      <c r="B7" s="6"/>
      <c r="C7" s="17" t="s">
        <v>87</v>
      </c>
      <c r="D7" s="16"/>
      <c r="E7" s="16"/>
      <c r="F7" s="47"/>
      <c r="G7" s="47"/>
      <c r="H7" s="47"/>
      <c r="I7" s="48"/>
      <c r="N7" s="4"/>
    </row>
    <row r="8" spans="1:9" ht="13.5" thickBot="1">
      <c r="A8" s="6"/>
      <c r="B8" s="6"/>
      <c r="C8" s="17" t="s">
        <v>41</v>
      </c>
      <c r="F8" s="49"/>
      <c r="G8" s="71" t="s">
        <v>57</v>
      </c>
      <c r="H8" s="49"/>
      <c r="I8" s="49"/>
    </row>
    <row r="9" spans="1:12" ht="12.75" customHeight="1" thickBot="1">
      <c r="A9" s="6"/>
      <c r="B9" s="6"/>
      <c r="C9" s="19"/>
      <c r="D9" s="19"/>
      <c r="E9" s="19"/>
      <c r="F9" s="49"/>
      <c r="G9" s="49"/>
      <c r="H9" s="49"/>
      <c r="I9" s="49"/>
      <c r="J9" s="5"/>
      <c r="K9" s="5"/>
      <c r="L9" s="5"/>
    </row>
    <row r="10" spans="1:12" ht="26.25" customHeight="1" thickBot="1">
      <c r="A10" s="6"/>
      <c r="B10" s="22" t="s">
        <v>31</v>
      </c>
      <c r="C10" s="24" t="s">
        <v>5</v>
      </c>
      <c r="D10" s="23" t="s">
        <v>3</v>
      </c>
      <c r="E10" s="23" t="s">
        <v>4</v>
      </c>
      <c r="F10" s="62" t="s">
        <v>38</v>
      </c>
      <c r="G10" s="62" t="s">
        <v>6</v>
      </c>
      <c r="H10" s="62" t="s">
        <v>33</v>
      </c>
      <c r="I10" s="50" t="s">
        <v>7</v>
      </c>
      <c r="J10" s="5"/>
      <c r="K10" s="5"/>
      <c r="L10" s="5"/>
    </row>
    <row r="11" spans="1:12" ht="12.75" customHeight="1">
      <c r="A11" s="6"/>
      <c r="B11" s="25"/>
      <c r="C11" s="26"/>
      <c r="D11" s="26"/>
      <c r="E11" s="26"/>
      <c r="F11" s="63"/>
      <c r="G11" s="63"/>
      <c r="H11" s="63"/>
      <c r="I11" s="51"/>
      <c r="J11" s="5"/>
      <c r="K11" s="5"/>
      <c r="L11" s="5"/>
    </row>
    <row r="12" spans="1:12" ht="12.75" customHeight="1">
      <c r="A12" s="6"/>
      <c r="B12" s="27" t="s">
        <v>11</v>
      </c>
      <c r="C12" s="27" t="s">
        <v>112</v>
      </c>
      <c r="D12" s="28"/>
      <c r="E12" s="28"/>
      <c r="F12" s="64"/>
      <c r="G12" s="64"/>
      <c r="H12" s="64"/>
      <c r="I12" s="52">
        <f>I13+I14+I15</f>
        <v>1619.92</v>
      </c>
      <c r="J12" s="5"/>
      <c r="K12" s="5"/>
      <c r="L12" s="5"/>
    </row>
    <row r="13" spans="1:12" ht="12.75" customHeight="1">
      <c r="A13" s="6"/>
      <c r="B13" s="29" t="s">
        <v>12</v>
      </c>
      <c r="C13" s="30" t="s">
        <v>15</v>
      </c>
      <c r="D13" s="29">
        <v>1</v>
      </c>
      <c r="E13" s="30" t="s">
        <v>14</v>
      </c>
      <c r="F13" s="65">
        <v>536.83</v>
      </c>
      <c r="G13" s="65">
        <v>63.17</v>
      </c>
      <c r="H13" s="65">
        <f>SUM(F13+G13)</f>
        <v>600</v>
      </c>
      <c r="I13" s="53">
        <f>D13*H13</f>
        <v>600</v>
      </c>
      <c r="J13" s="5"/>
      <c r="K13" s="5"/>
      <c r="L13" s="5"/>
    </row>
    <row r="14" spans="1:12" ht="12.75" customHeight="1">
      <c r="A14" s="6"/>
      <c r="B14" s="30" t="s">
        <v>13</v>
      </c>
      <c r="C14" s="30" t="s">
        <v>16</v>
      </c>
      <c r="D14" s="29">
        <v>1</v>
      </c>
      <c r="E14" s="30" t="s">
        <v>14</v>
      </c>
      <c r="F14" s="65">
        <v>258.68</v>
      </c>
      <c r="G14" s="65">
        <v>41.12</v>
      </c>
      <c r="H14" s="65">
        <f aca="true" t="shared" si="0" ref="H14:H71">SUM(F14+G14)</f>
        <v>299.8</v>
      </c>
      <c r="I14" s="53">
        <f aca="true" t="shared" si="1" ref="I14:I71">D14*H14</f>
        <v>299.8</v>
      </c>
      <c r="J14" s="5"/>
      <c r="K14" s="5"/>
      <c r="L14" s="5"/>
    </row>
    <row r="15" spans="1:12" ht="12.75" customHeight="1">
      <c r="A15" s="6"/>
      <c r="B15" s="30" t="s">
        <v>47</v>
      </c>
      <c r="C15" s="30" t="s">
        <v>48</v>
      </c>
      <c r="D15" s="29">
        <v>12</v>
      </c>
      <c r="E15" s="30" t="s">
        <v>0</v>
      </c>
      <c r="F15" s="65">
        <v>50</v>
      </c>
      <c r="G15" s="65">
        <v>10.01</v>
      </c>
      <c r="H15" s="65">
        <f t="shared" si="0"/>
        <v>60.01</v>
      </c>
      <c r="I15" s="53">
        <f t="shared" si="1"/>
        <v>720.12</v>
      </c>
      <c r="J15" s="5"/>
      <c r="K15" s="5"/>
      <c r="L15" s="5"/>
    </row>
    <row r="16" spans="2:12" s="42" customFormat="1" ht="12.75" customHeight="1">
      <c r="B16" s="28" t="s">
        <v>17</v>
      </c>
      <c r="C16" s="28" t="s">
        <v>113</v>
      </c>
      <c r="D16" s="27"/>
      <c r="E16" s="28"/>
      <c r="F16" s="64"/>
      <c r="G16" s="64"/>
      <c r="H16" s="64"/>
      <c r="I16" s="52">
        <f>I17+I18+I19</f>
        <v>887.7387</v>
      </c>
      <c r="J16" s="44"/>
      <c r="K16" s="44"/>
      <c r="L16" s="44"/>
    </row>
    <row r="17" spans="1:12" ht="12.75" customHeight="1">
      <c r="A17" s="6"/>
      <c r="B17" s="30" t="s">
        <v>18</v>
      </c>
      <c r="C17" s="30" t="s">
        <v>20</v>
      </c>
      <c r="D17" s="29">
        <v>30.09</v>
      </c>
      <c r="E17" s="30" t="s">
        <v>30</v>
      </c>
      <c r="F17" s="65"/>
      <c r="G17" s="65">
        <v>17.31</v>
      </c>
      <c r="H17" s="65">
        <f t="shared" si="0"/>
        <v>17.31</v>
      </c>
      <c r="I17" s="53">
        <f t="shared" si="1"/>
        <v>520.8579</v>
      </c>
      <c r="J17" s="5"/>
      <c r="K17" s="5"/>
      <c r="L17" s="5"/>
    </row>
    <row r="18" spans="1:12" ht="12.75" customHeight="1">
      <c r="A18" s="6"/>
      <c r="B18" s="30" t="s">
        <v>19</v>
      </c>
      <c r="C18" s="29" t="s">
        <v>21</v>
      </c>
      <c r="D18" s="29">
        <v>10.91</v>
      </c>
      <c r="E18" s="29" t="s">
        <v>30</v>
      </c>
      <c r="F18" s="65"/>
      <c r="G18" s="72">
        <v>8.88</v>
      </c>
      <c r="H18" s="65">
        <f t="shared" si="0"/>
        <v>8.88</v>
      </c>
      <c r="I18" s="53">
        <f t="shared" si="1"/>
        <v>96.88080000000001</v>
      </c>
      <c r="J18" s="5"/>
      <c r="K18" s="5"/>
      <c r="L18" s="5"/>
    </row>
    <row r="19" spans="1:12" ht="12.75" customHeight="1">
      <c r="A19" s="6"/>
      <c r="B19" s="30" t="s">
        <v>55</v>
      </c>
      <c r="C19" s="29" t="s">
        <v>56</v>
      </c>
      <c r="D19" s="29">
        <v>90</v>
      </c>
      <c r="E19" s="29" t="s">
        <v>30</v>
      </c>
      <c r="F19" s="65"/>
      <c r="G19" s="72">
        <v>3</v>
      </c>
      <c r="H19" s="65">
        <f t="shared" si="0"/>
        <v>3</v>
      </c>
      <c r="I19" s="53">
        <f t="shared" si="1"/>
        <v>270</v>
      </c>
      <c r="J19" s="5"/>
      <c r="K19" s="5"/>
      <c r="L19" s="5"/>
    </row>
    <row r="20" spans="1:12" ht="12.75" customHeight="1">
      <c r="A20" s="6"/>
      <c r="B20" s="28" t="s">
        <v>22</v>
      </c>
      <c r="C20" s="27" t="s">
        <v>114</v>
      </c>
      <c r="D20" s="30"/>
      <c r="E20" s="30"/>
      <c r="F20" s="64"/>
      <c r="G20" s="53"/>
      <c r="H20" s="65"/>
      <c r="I20" s="52">
        <f>I21+I22+I23+I24</f>
        <v>8555.8027</v>
      </c>
      <c r="J20" s="5"/>
      <c r="K20" s="5"/>
      <c r="L20" s="5"/>
    </row>
    <row r="21" spans="1:12" ht="12.75" customHeight="1">
      <c r="A21" s="6"/>
      <c r="B21" s="30" t="s">
        <v>23</v>
      </c>
      <c r="C21" s="29" t="s">
        <v>25</v>
      </c>
      <c r="D21" s="31">
        <v>450</v>
      </c>
      <c r="E21" s="32" t="s">
        <v>0</v>
      </c>
      <c r="F21" s="65">
        <v>1.32</v>
      </c>
      <c r="G21" s="65">
        <v>0.97</v>
      </c>
      <c r="H21" s="65">
        <f t="shared" si="0"/>
        <v>2.29</v>
      </c>
      <c r="I21" s="53">
        <f t="shared" si="1"/>
        <v>1030.5</v>
      </c>
      <c r="J21" s="5"/>
      <c r="K21" s="5"/>
      <c r="L21" s="5"/>
    </row>
    <row r="22" spans="1:12" ht="12.75" customHeight="1">
      <c r="A22" s="6"/>
      <c r="B22" s="30" t="s">
        <v>24</v>
      </c>
      <c r="C22" s="29" t="s">
        <v>191</v>
      </c>
      <c r="D22" s="31">
        <v>2.23</v>
      </c>
      <c r="E22" s="32" t="s">
        <v>30</v>
      </c>
      <c r="F22" s="65">
        <v>151.19</v>
      </c>
      <c r="G22" s="65">
        <v>106.38</v>
      </c>
      <c r="H22" s="65">
        <f t="shared" si="0"/>
        <v>257.57</v>
      </c>
      <c r="I22" s="53">
        <f t="shared" si="1"/>
        <v>574.3811</v>
      </c>
      <c r="J22" s="5"/>
      <c r="K22" s="5"/>
      <c r="L22" s="5"/>
    </row>
    <row r="23" spans="1:12" ht="12.75" customHeight="1">
      <c r="A23" s="6"/>
      <c r="B23" s="30" t="s">
        <v>128</v>
      </c>
      <c r="C23" s="29" t="s">
        <v>190</v>
      </c>
      <c r="D23" s="31">
        <v>0.56</v>
      </c>
      <c r="E23" s="32" t="s">
        <v>30</v>
      </c>
      <c r="F23" s="65">
        <v>701.54</v>
      </c>
      <c r="G23" s="65">
        <v>408.32</v>
      </c>
      <c r="H23" s="65">
        <f t="shared" si="0"/>
        <v>1109.86</v>
      </c>
      <c r="I23" s="53">
        <f t="shared" si="1"/>
        <v>621.5216</v>
      </c>
      <c r="J23" s="5"/>
      <c r="K23" s="5"/>
      <c r="L23" s="5"/>
    </row>
    <row r="24" spans="1:12" ht="12.75" customHeight="1">
      <c r="A24" s="6"/>
      <c r="B24" s="38" t="s">
        <v>200</v>
      </c>
      <c r="C24" s="39" t="s">
        <v>26</v>
      </c>
      <c r="D24" s="40">
        <v>22</v>
      </c>
      <c r="E24" s="41" t="s">
        <v>2</v>
      </c>
      <c r="F24" s="66">
        <v>260</v>
      </c>
      <c r="G24" s="66">
        <v>27.7</v>
      </c>
      <c r="H24" s="66">
        <f t="shared" si="0"/>
        <v>287.7</v>
      </c>
      <c r="I24" s="53">
        <f t="shared" si="1"/>
        <v>6329.4</v>
      </c>
      <c r="J24" s="5"/>
      <c r="K24" s="5"/>
      <c r="L24" s="5"/>
    </row>
    <row r="25" spans="2:12" s="42" customFormat="1" ht="12.75" customHeight="1">
      <c r="B25" s="176" t="s">
        <v>27</v>
      </c>
      <c r="C25" s="177" t="s">
        <v>192</v>
      </c>
      <c r="D25" s="178"/>
      <c r="E25" s="179"/>
      <c r="F25" s="180"/>
      <c r="G25" s="180"/>
      <c r="H25" s="180"/>
      <c r="I25" s="52">
        <f>I26</f>
        <v>554.93</v>
      </c>
      <c r="J25" s="44"/>
      <c r="K25" s="44"/>
      <c r="L25" s="44"/>
    </row>
    <row r="26" spans="1:12" ht="12.75" customHeight="1">
      <c r="A26" s="6"/>
      <c r="B26" s="38" t="s">
        <v>201</v>
      </c>
      <c r="C26" s="39" t="s">
        <v>193</v>
      </c>
      <c r="D26" s="40">
        <v>0.5</v>
      </c>
      <c r="E26" s="41" t="s">
        <v>30</v>
      </c>
      <c r="F26" s="66">
        <v>701.54</v>
      </c>
      <c r="G26" s="66">
        <v>408.32</v>
      </c>
      <c r="H26" s="66">
        <f t="shared" si="0"/>
        <v>1109.86</v>
      </c>
      <c r="I26" s="53">
        <f t="shared" si="1"/>
        <v>554.93</v>
      </c>
      <c r="J26" s="5"/>
      <c r="K26" s="5"/>
      <c r="L26" s="5"/>
    </row>
    <row r="27" spans="1:12" ht="12.75" customHeight="1">
      <c r="A27" s="6"/>
      <c r="B27" s="28" t="s">
        <v>29</v>
      </c>
      <c r="C27" s="33" t="s">
        <v>115</v>
      </c>
      <c r="D27" s="34"/>
      <c r="E27" s="28"/>
      <c r="F27" s="65"/>
      <c r="G27" s="65"/>
      <c r="H27" s="65"/>
      <c r="I27" s="52">
        <f>I28+I29+I30+I31+I32+I33+I34+I35+I36</f>
        <v>55063.79</v>
      </c>
      <c r="J27" s="5"/>
      <c r="K27" s="5"/>
      <c r="L27" s="5"/>
    </row>
    <row r="28" spans="1:12" ht="12.75" customHeight="1">
      <c r="A28" s="6"/>
      <c r="B28" s="30" t="s">
        <v>32</v>
      </c>
      <c r="C28" s="30" t="s">
        <v>49</v>
      </c>
      <c r="D28" s="29">
        <v>7</v>
      </c>
      <c r="E28" s="32" t="s">
        <v>8</v>
      </c>
      <c r="F28" s="65">
        <v>3675</v>
      </c>
      <c r="G28" s="65">
        <v>88</v>
      </c>
      <c r="H28" s="65">
        <f>SUM(F28+G28)</f>
        <v>3763</v>
      </c>
      <c r="I28" s="53">
        <f>D28*H28</f>
        <v>26341</v>
      </c>
      <c r="J28" s="5"/>
      <c r="K28" s="5"/>
      <c r="L28" s="5"/>
    </row>
    <row r="29" spans="1:12" ht="12.75" customHeight="1">
      <c r="A29" s="6"/>
      <c r="B29" s="30" t="s">
        <v>129</v>
      </c>
      <c r="C29" s="29" t="s">
        <v>28</v>
      </c>
      <c r="D29" s="35">
        <v>90</v>
      </c>
      <c r="E29" s="32" t="s">
        <v>44</v>
      </c>
      <c r="F29" s="53">
        <v>75</v>
      </c>
      <c r="G29" s="53">
        <v>3.02</v>
      </c>
      <c r="H29" s="65">
        <f t="shared" si="0"/>
        <v>78.02</v>
      </c>
      <c r="I29" s="53">
        <f t="shared" si="1"/>
        <v>7021.799999999999</v>
      </c>
      <c r="J29" s="5"/>
      <c r="K29" s="5"/>
      <c r="L29" s="5"/>
    </row>
    <row r="30" spans="1:12" ht="12.75" customHeight="1">
      <c r="A30" s="6"/>
      <c r="B30" s="30" t="s">
        <v>130</v>
      </c>
      <c r="C30" s="29" t="s">
        <v>52</v>
      </c>
      <c r="D30" s="35">
        <v>45</v>
      </c>
      <c r="E30" s="32" t="s">
        <v>44</v>
      </c>
      <c r="F30" s="53">
        <v>105</v>
      </c>
      <c r="G30" s="53">
        <v>4.23</v>
      </c>
      <c r="H30" s="65">
        <f t="shared" si="0"/>
        <v>109.23</v>
      </c>
      <c r="I30" s="53">
        <f t="shared" si="1"/>
        <v>4915.35</v>
      </c>
      <c r="J30" s="5"/>
      <c r="K30" s="5"/>
      <c r="L30" s="5"/>
    </row>
    <row r="31" spans="1:12" ht="12.75" customHeight="1">
      <c r="A31" s="6"/>
      <c r="B31" s="30" t="s">
        <v>131</v>
      </c>
      <c r="C31" s="29" t="s">
        <v>53</v>
      </c>
      <c r="D31" s="35">
        <v>20</v>
      </c>
      <c r="E31" s="32" t="s">
        <v>44</v>
      </c>
      <c r="F31" s="53">
        <v>86</v>
      </c>
      <c r="G31" s="53">
        <v>4.23</v>
      </c>
      <c r="H31" s="65">
        <f t="shared" si="0"/>
        <v>90.23</v>
      </c>
      <c r="I31" s="53">
        <f t="shared" si="1"/>
        <v>1804.6000000000001</v>
      </c>
      <c r="J31" s="5"/>
      <c r="K31" s="5"/>
      <c r="L31" s="5"/>
    </row>
    <row r="32" spans="1:12" ht="12.75" customHeight="1">
      <c r="A32" s="6"/>
      <c r="B32" s="30" t="s">
        <v>132</v>
      </c>
      <c r="C32" s="29" t="s">
        <v>45</v>
      </c>
      <c r="D32" s="35">
        <v>90</v>
      </c>
      <c r="E32" s="32" t="s">
        <v>44</v>
      </c>
      <c r="F32" s="53">
        <v>56</v>
      </c>
      <c r="G32" s="53">
        <v>2.3</v>
      </c>
      <c r="H32" s="65">
        <f t="shared" si="0"/>
        <v>58.3</v>
      </c>
      <c r="I32" s="53">
        <f t="shared" si="1"/>
        <v>5247</v>
      </c>
      <c r="J32" s="5"/>
      <c r="K32" s="5"/>
      <c r="L32" s="5"/>
    </row>
    <row r="33" spans="1:12" ht="12.75" customHeight="1">
      <c r="A33" s="6"/>
      <c r="B33" s="30" t="s">
        <v>133</v>
      </c>
      <c r="C33" s="29" t="s">
        <v>54</v>
      </c>
      <c r="D33" s="35">
        <v>55</v>
      </c>
      <c r="E33" s="32" t="s">
        <v>44</v>
      </c>
      <c r="F33" s="53">
        <v>75</v>
      </c>
      <c r="G33" s="53">
        <v>2.5</v>
      </c>
      <c r="H33" s="65">
        <f t="shared" si="0"/>
        <v>77.5</v>
      </c>
      <c r="I33" s="53">
        <f t="shared" si="1"/>
        <v>4262.5</v>
      </c>
      <c r="J33" s="5"/>
      <c r="K33" s="5"/>
      <c r="L33" s="5"/>
    </row>
    <row r="34" spans="1:12" ht="12.75" customHeight="1">
      <c r="A34" s="6"/>
      <c r="B34" s="30" t="s">
        <v>134</v>
      </c>
      <c r="C34" s="29" t="s">
        <v>50</v>
      </c>
      <c r="D34" s="35">
        <v>4</v>
      </c>
      <c r="E34" s="32" t="s">
        <v>2</v>
      </c>
      <c r="F34" s="53">
        <v>812.51</v>
      </c>
      <c r="G34" s="53">
        <v>47</v>
      </c>
      <c r="H34" s="65">
        <f t="shared" si="0"/>
        <v>859.51</v>
      </c>
      <c r="I34" s="53">
        <f t="shared" si="1"/>
        <v>3438.04</v>
      </c>
      <c r="J34" s="5"/>
      <c r="K34" s="5"/>
      <c r="L34" s="5"/>
    </row>
    <row r="35" spans="1:12" ht="12.75" customHeight="1">
      <c r="A35" s="6"/>
      <c r="B35" s="30" t="s">
        <v>135</v>
      </c>
      <c r="C35" s="30" t="s">
        <v>51</v>
      </c>
      <c r="D35" s="35">
        <v>4</v>
      </c>
      <c r="E35" s="32" t="s">
        <v>8</v>
      </c>
      <c r="F35" s="53">
        <v>263</v>
      </c>
      <c r="G35" s="53">
        <v>26</v>
      </c>
      <c r="H35" s="65">
        <f t="shared" si="0"/>
        <v>289</v>
      </c>
      <c r="I35" s="53">
        <f t="shared" si="1"/>
        <v>1156</v>
      </c>
      <c r="J35" s="5"/>
      <c r="K35" s="5"/>
      <c r="L35" s="5"/>
    </row>
    <row r="36" spans="1:12" ht="12.75" customHeight="1">
      <c r="A36" s="6"/>
      <c r="B36" s="30" t="s">
        <v>202</v>
      </c>
      <c r="C36" s="30" t="s">
        <v>224</v>
      </c>
      <c r="D36" s="35">
        <v>15</v>
      </c>
      <c r="E36" s="32" t="s">
        <v>0</v>
      </c>
      <c r="F36" s="53">
        <v>39.27</v>
      </c>
      <c r="G36" s="53">
        <v>19.23</v>
      </c>
      <c r="H36" s="65">
        <f t="shared" si="0"/>
        <v>58.5</v>
      </c>
      <c r="I36" s="53">
        <f t="shared" si="1"/>
        <v>877.5</v>
      </c>
      <c r="J36" s="5"/>
      <c r="K36" s="5"/>
      <c r="L36" s="5"/>
    </row>
    <row r="37" spans="2:12" s="42" customFormat="1" ht="12.75" customHeight="1">
      <c r="B37" s="28" t="s">
        <v>64</v>
      </c>
      <c r="C37" s="28" t="s">
        <v>62</v>
      </c>
      <c r="D37" s="43"/>
      <c r="E37" s="34"/>
      <c r="F37" s="52"/>
      <c r="G37" s="52"/>
      <c r="H37" s="64"/>
      <c r="I37" s="52">
        <f>I38</f>
        <v>23358.8367</v>
      </c>
      <c r="J37" s="44"/>
      <c r="K37" s="44"/>
      <c r="L37" s="44"/>
    </row>
    <row r="38" spans="1:12" ht="12.75" customHeight="1">
      <c r="A38" s="6"/>
      <c r="B38" s="30" t="s">
        <v>66</v>
      </c>
      <c r="C38" s="30" t="s">
        <v>63</v>
      </c>
      <c r="D38" s="35">
        <v>517.59</v>
      </c>
      <c r="E38" s="32" t="s">
        <v>0</v>
      </c>
      <c r="F38" s="53">
        <v>33.69</v>
      </c>
      <c r="G38" s="53">
        <v>11.44</v>
      </c>
      <c r="H38" s="65">
        <f t="shared" si="0"/>
        <v>45.129999999999995</v>
      </c>
      <c r="I38" s="53">
        <f t="shared" si="1"/>
        <v>23358.8367</v>
      </c>
      <c r="J38" s="5"/>
      <c r="K38" s="5"/>
      <c r="L38" s="5"/>
    </row>
    <row r="39" spans="2:12" s="42" customFormat="1" ht="12.75" customHeight="1">
      <c r="B39" s="28" t="s">
        <v>67</v>
      </c>
      <c r="C39" s="28" t="s">
        <v>198</v>
      </c>
      <c r="D39" s="43"/>
      <c r="E39" s="34"/>
      <c r="F39" s="52"/>
      <c r="G39" s="52"/>
      <c r="H39" s="64"/>
      <c r="I39" s="52">
        <f>I40+I41+I42+I43</f>
        <v>3203.2260000000006</v>
      </c>
      <c r="J39" s="44"/>
      <c r="K39" s="44"/>
      <c r="L39" s="44"/>
    </row>
    <row r="40" spans="2:12" s="6" customFormat="1" ht="12.75" customHeight="1">
      <c r="B40" s="30" t="s">
        <v>68</v>
      </c>
      <c r="C40" s="30" t="s">
        <v>214</v>
      </c>
      <c r="D40" s="35">
        <v>57.99</v>
      </c>
      <c r="E40" s="32" t="s">
        <v>0</v>
      </c>
      <c r="F40" s="53">
        <v>1.22</v>
      </c>
      <c r="G40" s="53">
        <v>2.73</v>
      </c>
      <c r="H40" s="65">
        <f t="shared" si="0"/>
        <v>3.95</v>
      </c>
      <c r="I40" s="53">
        <f t="shared" si="1"/>
        <v>229.06050000000002</v>
      </c>
      <c r="J40" s="5"/>
      <c r="K40" s="5"/>
      <c r="L40" s="5"/>
    </row>
    <row r="41" spans="2:12" s="6" customFormat="1" ht="12.75" customHeight="1">
      <c r="B41" s="30" t="s">
        <v>70</v>
      </c>
      <c r="C41" s="30" t="s">
        <v>215</v>
      </c>
      <c r="D41" s="35">
        <v>57.99</v>
      </c>
      <c r="E41" s="32" t="s">
        <v>0</v>
      </c>
      <c r="F41" s="53">
        <v>2.56</v>
      </c>
      <c r="G41" s="53">
        <v>12.97</v>
      </c>
      <c r="H41" s="65">
        <f t="shared" si="0"/>
        <v>15.530000000000001</v>
      </c>
      <c r="I41" s="53">
        <f t="shared" si="1"/>
        <v>900.5847000000001</v>
      </c>
      <c r="J41" s="5"/>
      <c r="K41" s="5"/>
      <c r="L41" s="5"/>
    </row>
    <row r="42" spans="1:12" ht="12.75" customHeight="1">
      <c r="A42" s="6"/>
      <c r="B42" s="30" t="s">
        <v>73</v>
      </c>
      <c r="C42" s="30" t="s">
        <v>213</v>
      </c>
      <c r="D42" s="35">
        <v>15</v>
      </c>
      <c r="E42" s="32" t="s">
        <v>0</v>
      </c>
      <c r="F42" s="53">
        <v>0.94</v>
      </c>
      <c r="G42" s="53">
        <v>10.03</v>
      </c>
      <c r="H42" s="65">
        <f t="shared" si="0"/>
        <v>10.969999999999999</v>
      </c>
      <c r="I42" s="53">
        <f t="shared" si="1"/>
        <v>164.54999999999998</v>
      </c>
      <c r="J42" s="5"/>
      <c r="K42" s="5"/>
      <c r="L42" s="5"/>
    </row>
    <row r="43" spans="1:12" ht="12.75" customHeight="1">
      <c r="A43" s="6"/>
      <c r="B43" s="30" t="s">
        <v>76</v>
      </c>
      <c r="C43" s="30" t="s">
        <v>199</v>
      </c>
      <c r="D43" s="35">
        <v>57.99</v>
      </c>
      <c r="E43" s="32" t="s">
        <v>0</v>
      </c>
      <c r="F43" s="53">
        <v>26.5</v>
      </c>
      <c r="G43" s="53">
        <v>6.42</v>
      </c>
      <c r="H43" s="65">
        <f t="shared" si="0"/>
        <v>32.92</v>
      </c>
      <c r="I43" s="53">
        <f t="shared" si="1"/>
        <v>1909.0308000000002</v>
      </c>
      <c r="J43" s="5"/>
      <c r="K43" s="5"/>
      <c r="L43" s="5"/>
    </row>
    <row r="44" spans="2:12" s="42" customFormat="1" ht="12.75" customHeight="1">
      <c r="B44" s="28" t="s">
        <v>78</v>
      </c>
      <c r="C44" s="28" t="s">
        <v>59</v>
      </c>
      <c r="D44" s="43"/>
      <c r="E44" s="34"/>
      <c r="F44" s="52"/>
      <c r="G44" s="52"/>
      <c r="H44" s="64"/>
      <c r="I44" s="52">
        <f>I45+I46+I47</f>
        <v>24737.412099999998</v>
      </c>
      <c r="J44" s="44"/>
      <c r="K44" s="44"/>
      <c r="L44" s="44"/>
    </row>
    <row r="45" spans="1:12" ht="12.75" customHeight="1">
      <c r="A45" s="6"/>
      <c r="B45" s="30" t="s">
        <v>79</v>
      </c>
      <c r="C45" s="30" t="s">
        <v>60</v>
      </c>
      <c r="D45" s="35">
        <v>17.53</v>
      </c>
      <c r="E45" s="32" t="s">
        <v>30</v>
      </c>
      <c r="F45" s="53">
        <v>50</v>
      </c>
      <c r="G45" s="53">
        <v>18</v>
      </c>
      <c r="H45" s="65">
        <f t="shared" si="0"/>
        <v>68</v>
      </c>
      <c r="I45" s="53">
        <f t="shared" si="1"/>
        <v>1192.04</v>
      </c>
      <c r="J45" s="5"/>
      <c r="K45" s="5"/>
      <c r="L45" s="5"/>
    </row>
    <row r="46" spans="1:12" ht="12.75" customHeight="1">
      <c r="A46" s="6"/>
      <c r="B46" s="30" t="s">
        <v>80</v>
      </c>
      <c r="C46" s="30" t="s">
        <v>61</v>
      </c>
      <c r="D46" s="35">
        <v>21.93</v>
      </c>
      <c r="E46" s="32" t="s">
        <v>30</v>
      </c>
      <c r="F46" s="53">
        <v>168.1</v>
      </c>
      <c r="G46" s="53">
        <v>126.61</v>
      </c>
      <c r="H46" s="65">
        <f t="shared" si="0"/>
        <v>294.71</v>
      </c>
      <c r="I46" s="53">
        <f t="shared" si="1"/>
        <v>6462.9902999999995</v>
      </c>
      <c r="J46" s="5"/>
      <c r="K46" s="5"/>
      <c r="L46" s="5"/>
    </row>
    <row r="47" spans="1:12" ht="12.75" customHeight="1">
      <c r="A47" s="6"/>
      <c r="B47" s="30" t="s">
        <v>81</v>
      </c>
      <c r="C47" s="30" t="s">
        <v>220</v>
      </c>
      <c r="D47" s="35">
        <v>428.99</v>
      </c>
      <c r="E47" s="32" t="s">
        <v>0</v>
      </c>
      <c r="F47" s="53">
        <v>36.03</v>
      </c>
      <c r="G47" s="53">
        <v>3.79</v>
      </c>
      <c r="H47" s="65">
        <f t="shared" si="0"/>
        <v>39.82</v>
      </c>
      <c r="I47" s="53">
        <f t="shared" si="1"/>
        <v>17082.3818</v>
      </c>
      <c r="J47" s="5"/>
      <c r="K47" s="5"/>
      <c r="L47" s="5"/>
    </row>
    <row r="48" spans="2:12" s="42" customFormat="1" ht="12.75" customHeight="1">
      <c r="B48" s="28" t="s">
        <v>82</v>
      </c>
      <c r="C48" s="28" t="s">
        <v>65</v>
      </c>
      <c r="D48" s="43"/>
      <c r="E48" s="34"/>
      <c r="F48" s="52"/>
      <c r="G48" s="52"/>
      <c r="H48" s="64"/>
      <c r="I48" s="52">
        <f>I49+I50+I51+I52+I53+I54+I55+I56+I57</f>
        <v>18962.338900000002</v>
      </c>
      <c r="J48" s="44"/>
      <c r="K48" s="44"/>
      <c r="L48" s="44"/>
    </row>
    <row r="49" spans="1:12" ht="12.75" customHeight="1">
      <c r="A49" s="6"/>
      <c r="B49" s="30" t="s">
        <v>83</v>
      </c>
      <c r="C49" s="30" t="s">
        <v>69</v>
      </c>
      <c r="D49" s="35">
        <v>5.61</v>
      </c>
      <c r="E49" s="32" t="s">
        <v>0</v>
      </c>
      <c r="F49" s="53">
        <v>395.5</v>
      </c>
      <c r="G49" s="53">
        <v>22.5</v>
      </c>
      <c r="H49" s="65">
        <f t="shared" si="0"/>
        <v>418</v>
      </c>
      <c r="I49" s="53">
        <f t="shared" si="1"/>
        <v>2344.98</v>
      </c>
      <c r="J49" s="5"/>
      <c r="K49" s="5"/>
      <c r="L49" s="5"/>
    </row>
    <row r="50" spans="1:12" ht="12.75" customHeight="1">
      <c r="A50" s="6"/>
      <c r="B50" s="30" t="s">
        <v>85</v>
      </c>
      <c r="C50" s="30" t="s">
        <v>72</v>
      </c>
      <c r="D50" s="35">
        <v>66.09</v>
      </c>
      <c r="E50" s="32" t="s">
        <v>71</v>
      </c>
      <c r="F50" s="53">
        <v>111.21</v>
      </c>
      <c r="G50" s="53">
        <v>18</v>
      </c>
      <c r="H50" s="65">
        <f t="shared" si="0"/>
        <v>129.20999999999998</v>
      </c>
      <c r="I50" s="53">
        <f t="shared" si="1"/>
        <v>8539.488899999998</v>
      </c>
      <c r="J50" s="5"/>
      <c r="K50" s="5"/>
      <c r="L50" s="5"/>
    </row>
    <row r="51" spans="1:12" ht="12.75" customHeight="1">
      <c r="A51" s="6"/>
      <c r="B51" s="30" t="s">
        <v>136</v>
      </c>
      <c r="C51" s="30" t="s">
        <v>75</v>
      </c>
      <c r="D51" s="35">
        <v>12</v>
      </c>
      <c r="E51" s="32" t="s">
        <v>74</v>
      </c>
      <c r="F51" s="53">
        <v>180</v>
      </c>
      <c r="G51" s="53">
        <v>130</v>
      </c>
      <c r="H51" s="65">
        <f t="shared" si="0"/>
        <v>310</v>
      </c>
      <c r="I51" s="53">
        <f t="shared" si="1"/>
        <v>3720</v>
      </c>
      <c r="J51" s="5"/>
      <c r="K51" s="5"/>
      <c r="L51" s="5"/>
    </row>
    <row r="52" spans="1:12" ht="12.75" customHeight="1">
      <c r="A52" s="6"/>
      <c r="B52" s="30" t="s">
        <v>137</v>
      </c>
      <c r="C52" s="30" t="s">
        <v>77</v>
      </c>
      <c r="D52" s="35">
        <v>33.6</v>
      </c>
      <c r="E52" s="32" t="s">
        <v>0</v>
      </c>
      <c r="F52" s="53">
        <v>45</v>
      </c>
      <c r="G52" s="53">
        <v>18</v>
      </c>
      <c r="H52" s="65">
        <f t="shared" si="0"/>
        <v>63</v>
      </c>
      <c r="I52" s="53">
        <f t="shared" si="1"/>
        <v>2116.8</v>
      </c>
      <c r="J52" s="5"/>
      <c r="K52" s="5"/>
      <c r="L52" s="5"/>
    </row>
    <row r="53" spans="1:12" ht="12.75" customHeight="1">
      <c r="A53" s="6"/>
      <c r="B53" s="30" t="s">
        <v>138</v>
      </c>
      <c r="C53" s="30" t="s">
        <v>194</v>
      </c>
      <c r="D53" s="35">
        <v>1</v>
      </c>
      <c r="E53" s="32" t="s">
        <v>8</v>
      </c>
      <c r="F53" s="53">
        <v>440.89</v>
      </c>
      <c r="G53" s="53">
        <v>111.33</v>
      </c>
      <c r="H53" s="65">
        <f t="shared" si="0"/>
        <v>552.22</v>
      </c>
      <c r="I53" s="53">
        <f t="shared" si="1"/>
        <v>552.22</v>
      </c>
      <c r="J53" s="5"/>
      <c r="K53" s="5"/>
      <c r="L53" s="5"/>
    </row>
    <row r="54" spans="1:12" ht="12.75" customHeight="1">
      <c r="A54" s="6"/>
      <c r="B54" s="30" t="s">
        <v>139</v>
      </c>
      <c r="C54" s="30" t="s">
        <v>195</v>
      </c>
      <c r="D54" s="35">
        <v>1</v>
      </c>
      <c r="E54" s="32" t="s">
        <v>8</v>
      </c>
      <c r="F54" s="53">
        <v>368.59</v>
      </c>
      <c r="G54" s="53">
        <v>111.33</v>
      </c>
      <c r="H54" s="65">
        <f t="shared" si="0"/>
        <v>479.91999999999996</v>
      </c>
      <c r="I54" s="53">
        <f t="shared" si="1"/>
        <v>479.91999999999996</v>
      </c>
      <c r="J54" s="5"/>
      <c r="K54" s="5"/>
      <c r="L54" s="5"/>
    </row>
    <row r="55" spans="1:12" ht="12.75" customHeight="1">
      <c r="A55" s="6"/>
      <c r="B55" s="30" t="s">
        <v>203</v>
      </c>
      <c r="C55" s="30" t="s">
        <v>196</v>
      </c>
      <c r="D55" s="35">
        <v>1</v>
      </c>
      <c r="E55" s="32" t="s">
        <v>8</v>
      </c>
      <c r="F55" s="53">
        <v>338.01</v>
      </c>
      <c r="G55" s="53">
        <v>49.26</v>
      </c>
      <c r="H55" s="65">
        <f t="shared" si="0"/>
        <v>387.27</v>
      </c>
      <c r="I55" s="53">
        <f t="shared" si="1"/>
        <v>387.27</v>
      </c>
      <c r="J55" s="5"/>
      <c r="K55" s="5"/>
      <c r="L55" s="5"/>
    </row>
    <row r="56" spans="1:12" ht="12.75" customHeight="1">
      <c r="A56" s="6"/>
      <c r="B56" s="30" t="s">
        <v>204</v>
      </c>
      <c r="C56" s="30" t="s">
        <v>197</v>
      </c>
      <c r="D56" s="35">
        <v>2</v>
      </c>
      <c r="E56" s="32" t="s">
        <v>8</v>
      </c>
      <c r="F56" s="53">
        <v>270.28</v>
      </c>
      <c r="G56" s="53">
        <v>49.26</v>
      </c>
      <c r="H56" s="65">
        <f t="shared" si="0"/>
        <v>319.53999999999996</v>
      </c>
      <c r="I56" s="53">
        <f t="shared" si="1"/>
        <v>639.0799999999999</v>
      </c>
      <c r="J56" s="5"/>
      <c r="K56" s="5"/>
      <c r="L56" s="5"/>
    </row>
    <row r="57" spans="1:12" ht="12.75" customHeight="1">
      <c r="A57" s="6"/>
      <c r="B57" s="30" t="s">
        <v>205</v>
      </c>
      <c r="C57" s="30" t="s">
        <v>140</v>
      </c>
      <c r="D57" s="35">
        <v>2</v>
      </c>
      <c r="E57" s="32" t="s">
        <v>8</v>
      </c>
      <c r="F57" s="53">
        <v>81.37</v>
      </c>
      <c r="G57" s="53">
        <v>9.92</v>
      </c>
      <c r="H57" s="65">
        <f t="shared" si="0"/>
        <v>91.29</v>
      </c>
      <c r="I57" s="53">
        <f t="shared" si="1"/>
        <v>182.58</v>
      </c>
      <c r="J57" s="5"/>
      <c r="K57" s="5"/>
      <c r="L57" s="5"/>
    </row>
    <row r="58" spans="2:14" s="42" customFormat="1" ht="12.75">
      <c r="B58" s="28" t="s">
        <v>206</v>
      </c>
      <c r="C58" s="33" t="s">
        <v>84</v>
      </c>
      <c r="D58" s="28"/>
      <c r="E58" s="28"/>
      <c r="F58" s="64"/>
      <c r="G58" s="64"/>
      <c r="H58" s="64"/>
      <c r="I58" s="52">
        <f>I59+I60+I61+I62+I63+I64</f>
        <v>21129.2274</v>
      </c>
      <c r="J58" s="21"/>
      <c r="K58" s="21"/>
      <c r="M58" s="45"/>
      <c r="N58" s="46"/>
    </row>
    <row r="59" spans="1:14" ht="12.75">
      <c r="A59" s="6"/>
      <c r="B59" s="30" t="s">
        <v>207</v>
      </c>
      <c r="C59" s="30" t="s">
        <v>124</v>
      </c>
      <c r="D59" s="35">
        <v>372</v>
      </c>
      <c r="E59" s="32" t="s">
        <v>44</v>
      </c>
      <c r="F59" s="73">
        <v>10.43</v>
      </c>
      <c r="G59" s="73">
        <v>5.11</v>
      </c>
      <c r="H59" s="65">
        <f t="shared" si="0"/>
        <v>15.54</v>
      </c>
      <c r="I59" s="53">
        <f t="shared" si="1"/>
        <v>5780.88</v>
      </c>
      <c r="J59" s="7"/>
      <c r="K59" s="7"/>
      <c r="M59" s="8"/>
      <c r="N59" s="4"/>
    </row>
    <row r="60" spans="1:14" ht="12.75">
      <c r="A60" s="6"/>
      <c r="B60" s="30" t="s">
        <v>208</v>
      </c>
      <c r="C60" s="30" t="s">
        <v>46</v>
      </c>
      <c r="D60" s="35">
        <v>525</v>
      </c>
      <c r="E60" s="32" t="s">
        <v>0</v>
      </c>
      <c r="F60" s="73">
        <v>18.3</v>
      </c>
      <c r="G60" s="73">
        <v>6</v>
      </c>
      <c r="H60" s="65">
        <f t="shared" si="0"/>
        <v>24.3</v>
      </c>
      <c r="I60" s="53">
        <f t="shared" si="1"/>
        <v>12757.5</v>
      </c>
      <c r="J60" s="7"/>
      <c r="K60" s="7"/>
      <c r="M60" s="8"/>
      <c r="N60" s="4"/>
    </row>
    <row r="61" spans="1:14" ht="12.75">
      <c r="A61" s="6"/>
      <c r="B61" s="30" t="s">
        <v>209</v>
      </c>
      <c r="C61" s="30" t="s">
        <v>42</v>
      </c>
      <c r="D61" s="35">
        <v>31</v>
      </c>
      <c r="E61" s="32" t="s">
        <v>8</v>
      </c>
      <c r="F61" s="65">
        <v>20</v>
      </c>
      <c r="G61" s="65">
        <v>6</v>
      </c>
      <c r="H61" s="65">
        <f t="shared" si="0"/>
        <v>26</v>
      </c>
      <c r="I61" s="53">
        <f t="shared" si="1"/>
        <v>806</v>
      </c>
      <c r="J61" s="7"/>
      <c r="K61" s="7"/>
      <c r="M61" s="8"/>
      <c r="N61" s="4"/>
    </row>
    <row r="62" spans="1:14" ht="12.75">
      <c r="A62" s="6"/>
      <c r="B62" s="30" t="s">
        <v>210</v>
      </c>
      <c r="C62" s="30" t="s">
        <v>43</v>
      </c>
      <c r="D62" s="35">
        <v>450</v>
      </c>
      <c r="E62" s="32" t="s">
        <v>8</v>
      </c>
      <c r="F62" s="65">
        <v>0.4</v>
      </c>
      <c r="G62" s="65">
        <v>0.1</v>
      </c>
      <c r="H62" s="65">
        <f t="shared" si="0"/>
        <v>0.5</v>
      </c>
      <c r="I62" s="53">
        <f t="shared" si="1"/>
        <v>225</v>
      </c>
      <c r="J62" s="7"/>
      <c r="K62" s="7"/>
      <c r="M62" s="8"/>
      <c r="N62" s="4"/>
    </row>
    <row r="63" spans="1:14" ht="12.75">
      <c r="A63" s="6"/>
      <c r="B63" s="30" t="s">
        <v>211</v>
      </c>
      <c r="C63" s="30" t="s">
        <v>34</v>
      </c>
      <c r="D63" s="35">
        <v>16.99</v>
      </c>
      <c r="E63" s="32" t="s">
        <v>1</v>
      </c>
      <c r="F63" s="65">
        <v>6.36</v>
      </c>
      <c r="G63" s="65">
        <v>4</v>
      </c>
      <c r="H63" s="65">
        <f t="shared" si="0"/>
        <v>10.36</v>
      </c>
      <c r="I63" s="53">
        <f t="shared" si="1"/>
        <v>176.01639999999998</v>
      </c>
      <c r="J63" s="7"/>
      <c r="K63" s="7"/>
      <c r="M63" s="8"/>
      <c r="N63" s="4"/>
    </row>
    <row r="64" spans="1:14" ht="12.75">
      <c r="A64" s="6"/>
      <c r="B64" s="30" t="s">
        <v>212</v>
      </c>
      <c r="C64" s="30" t="s">
        <v>58</v>
      </c>
      <c r="D64" s="35">
        <v>144.45</v>
      </c>
      <c r="E64" s="32" t="s">
        <v>1</v>
      </c>
      <c r="F64" s="65">
        <v>5.58</v>
      </c>
      <c r="G64" s="65">
        <v>4</v>
      </c>
      <c r="H64" s="65">
        <f t="shared" si="0"/>
        <v>9.58</v>
      </c>
      <c r="I64" s="53">
        <f t="shared" si="1"/>
        <v>1383.831</v>
      </c>
      <c r="J64" s="7"/>
      <c r="K64" s="7"/>
      <c r="M64" s="8"/>
      <c r="N64" s="4"/>
    </row>
    <row r="65" spans="2:14" s="42" customFormat="1" ht="12.75">
      <c r="B65" s="28" t="s">
        <v>141</v>
      </c>
      <c r="C65" s="28" t="s">
        <v>142</v>
      </c>
      <c r="D65" s="43"/>
      <c r="E65" s="34"/>
      <c r="F65" s="64"/>
      <c r="G65" s="64"/>
      <c r="H65" s="64"/>
      <c r="I65" s="52">
        <f>I66+I67+I68+I69+I70+I71+I72+I73+I74+I75+I76</f>
        <v>7763.390000000001</v>
      </c>
      <c r="J65" s="21"/>
      <c r="K65" s="21"/>
      <c r="M65" s="45"/>
      <c r="N65" s="46"/>
    </row>
    <row r="66" spans="1:14" ht="12.75">
      <c r="A66" s="6"/>
      <c r="B66" s="30" t="s">
        <v>143</v>
      </c>
      <c r="C66" s="30" t="s">
        <v>144</v>
      </c>
      <c r="D66" s="35">
        <v>33</v>
      </c>
      <c r="E66" s="32" t="s">
        <v>8</v>
      </c>
      <c r="F66" s="65">
        <v>28.23</v>
      </c>
      <c r="G66" s="65">
        <v>19.19</v>
      </c>
      <c r="H66" s="65">
        <f t="shared" si="0"/>
        <v>47.42</v>
      </c>
      <c r="I66" s="53">
        <f t="shared" si="1"/>
        <v>1564.8600000000001</v>
      </c>
      <c r="J66" s="7"/>
      <c r="K66" s="7"/>
      <c r="M66" s="8"/>
      <c r="N66" s="4"/>
    </row>
    <row r="67" spans="1:14" ht="12.75">
      <c r="A67" s="6"/>
      <c r="B67" s="30" t="s">
        <v>145</v>
      </c>
      <c r="C67" s="30" t="s">
        <v>217</v>
      </c>
      <c r="D67" s="35">
        <v>18</v>
      </c>
      <c r="E67" s="32" t="s">
        <v>8</v>
      </c>
      <c r="F67" s="65">
        <v>16.08</v>
      </c>
      <c r="G67" s="65">
        <v>19.19</v>
      </c>
      <c r="H67" s="65">
        <f t="shared" si="0"/>
        <v>35.269999999999996</v>
      </c>
      <c r="I67" s="53">
        <f t="shared" si="1"/>
        <v>634.8599999999999</v>
      </c>
      <c r="J67" s="7"/>
      <c r="K67" s="7"/>
      <c r="M67" s="8"/>
      <c r="N67" s="4"/>
    </row>
    <row r="68" spans="1:14" ht="12.75">
      <c r="A68" s="6"/>
      <c r="B68" s="30" t="s">
        <v>146</v>
      </c>
      <c r="C68" s="30" t="s">
        <v>147</v>
      </c>
      <c r="D68" s="35">
        <v>2</v>
      </c>
      <c r="E68" s="32" t="s">
        <v>8</v>
      </c>
      <c r="F68" s="65">
        <v>29.62</v>
      </c>
      <c r="G68" s="65">
        <v>19.19</v>
      </c>
      <c r="H68" s="65">
        <f t="shared" si="0"/>
        <v>48.81</v>
      </c>
      <c r="I68" s="53">
        <f t="shared" si="1"/>
        <v>97.62</v>
      </c>
      <c r="J68" s="7"/>
      <c r="K68" s="7"/>
      <c r="M68" s="8"/>
      <c r="N68" s="4"/>
    </row>
    <row r="69" spans="1:14" ht="12.75">
      <c r="A69" s="6"/>
      <c r="B69" s="30" t="s">
        <v>148</v>
      </c>
      <c r="C69" s="30" t="s">
        <v>149</v>
      </c>
      <c r="D69" s="35">
        <v>1</v>
      </c>
      <c r="E69" s="32" t="s">
        <v>8</v>
      </c>
      <c r="F69" s="65">
        <v>15.74</v>
      </c>
      <c r="G69" s="65">
        <v>19.19</v>
      </c>
      <c r="H69" s="65">
        <f t="shared" si="0"/>
        <v>34.93</v>
      </c>
      <c r="I69" s="53">
        <f t="shared" si="1"/>
        <v>34.93</v>
      </c>
      <c r="J69" s="7"/>
      <c r="K69" s="7"/>
      <c r="M69" s="8"/>
      <c r="N69" s="4"/>
    </row>
    <row r="70" spans="1:14" ht="12.75">
      <c r="A70" s="6"/>
      <c r="B70" s="30" t="s">
        <v>150</v>
      </c>
      <c r="C70" s="30" t="s">
        <v>218</v>
      </c>
      <c r="D70" s="35">
        <v>3</v>
      </c>
      <c r="E70" s="32" t="s">
        <v>8</v>
      </c>
      <c r="F70" s="65">
        <v>20.25</v>
      </c>
      <c r="G70" s="65">
        <v>19.19</v>
      </c>
      <c r="H70" s="65">
        <f t="shared" si="0"/>
        <v>39.44</v>
      </c>
      <c r="I70" s="53">
        <f t="shared" si="1"/>
        <v>118.32</v>
      </c>
      <c r="J70" s="7"/>
      <c r="K70" s="7"/>
      <c r="M70" s="8"/>
      <c r="N70" s="4"/>
    </row>
    <row r="71" spans="1:14" ht="12.75">
      <c r="A71" s="6"/>
      <c r="B71" s="30" t="s">
        <v>151</v>
      </c>
      <c r="C71" s="30" t="s">
        <v>152</v>
      </c>
      <c r="D71" s="35">
        <v>28</v>
      </c>
      <c r="E71" s="32" t="s">
        <v>8</v>
      </c>
      <c r="F71" s="65">
        <v>53.47</v>
      </c>
      <c r="G71" s="65">
        <v>24.34</v>
      </c>
      <c r="H71" s="65">
        <f t="shared" si="0"/>
        <v>77.81</v>
      </c>
      <c r="I71" s="53">
        <f t="shared" si="1"/>
        <v>2178.6800000000003</v>
      </c>
      <c r="J71" s="7"/>
      <c r="K71" s="7"/>
      <c r="M71" s="8"/>
      <c r="N71" s="4"/>
    </row>
    <row r="72" spans="1:14" ht="12.75">
      <c r="A72" s="6"/>
      <c r="B72" s="30" t="s">
        <v>153</v>
      </c>
      <c r="C72" s="30" t="s">
        <v>154</v>
      </c>
      <c r="D72" s="35">
        <v>5</v>
      </c>
      <c r="E72" s="32" t="s">
        <v>8</v>
      </c>
      <c r="F72" s="65">
        <v>47.45</v>
      </c>
      <c r="G72" s="65">
        <v>26.53</v>
      </c>
      <c r="H72" s="65">
        <f aca="true" t="shared" si="2" ref="H72:H92">SUM(F72+G72)</f>
        <v>73.98</v>
      </c>
      <c r="I72" s="53">
        <f aca="true" t="shared" si="3" ref="I72:I92">D72*H72</f>
        <v>369.90000000000003</v>
      </c>
      <c r="J72" s="7"/>
      <c r="K72" s="7"/>
      <c r="M72" s="8"/>
      <c r="N72" s="4"/>
    </row>
    <row r="73" spans="1:14" ht="12.75">
      <c r="A73" s="6"/>
      <c r="B73" s="30" t="s">
        <v>155</v>
      </c>
      <c r="C73" s="30" t="s">
        <v>156</v>
      </c>
      <c r="D73" s="35">
        <v>1</v>
      </c>
      <c r="E73" s="32" t="s">
        <v>8</v>
      </c>
      <c r="F73" s="65">
        <v>619.88</v>
      </c>
      <c r="G73" s="65">
        <v>165.64</v>
      </c>
      <c r="H73" s="65">
        <f t="shared" si="2"/>
        <v>785.52</v>
      </c>
      <c r="I73" s="53">
        <f t="shared" si="3"/>
        <v>785.52</v>
      </c>
      <c r="J73" s="7"/>
      <c r="K73" s="7"/>
      <c r="M73" s="8"/>
      <c r="N73" s="4"/>
    </row>
    <row r="74" spans="1:14" ht="12.75">
      <c r="A74" s="6"/>
      <c r="B74" s="30" t="s">
        <v>157</v>
      </c>
      <c r="C74" s="30" t="s">
        <v>158</v>
      </c>
      <c r="D74" s="35">
        <v>30</v>
      </c>
      <c r="E74" s="32" t="s">
        <v>44</v>
      </c>
      <c r="F74" s="65">
        <v>2.67</v>
      </c>
      <c r="G74" s="65">
        <v>2.19</v>
      </c>
      <c r="H74" s="65">
        <f t="shared" si="2"/>
        <v>4.859999999999999</v>
      </c>
      <c r="I74" s="53">
        <f t="shared" si="3"/>
        <v>145.79999999999998</v>
      </c>
      <c r="J74" s="7"/>
      <c r="K74" s="7"/>
      <c r="M74" s="8"/>
      <c r="N74" s="4"/>
    </row>
    <row r="75" spans="1:14" ht="12.75">
      <c r="A75" s="6"/>
      <c r="B75" s="30" t="s">
        <v>159</v>
      </c>
      <c r="C75" s="30" t="s">
        <v>216</v>
      </c>
      <c r="D75" s="35">
        <v>190</v>
      </c>
      <c r="E75" s="32" t="s">
        <v>44</v>
      </c>
      <c r="F75" s="65">
        <v>2.89</v>
      </c>
      <c r="G75" s="65">
        <v>2.52</v>
      </c>
      <c r="H75" s="65">
        <f t="shared" si="2"/>
        <v>5.41</v>
      </c>
      <c r="I75" s="53">
        <f t="shared" si="3"/>
        <v>1027.9</v>
      </c>
      <c r="J75" s="7"/>
      <c r="K75" s="7"/>
      <c r="M75" s="8"/>
      <c r="N75" s="4"/>
    </row>
    <row r="76" spans="1:14" ht="12.75">
      <c r="A76" s="6"/>
      <c r="B76" s="30" t="s">
        <v>219</v>
      </c>
      <c r="C76" s="30" t="s">
        <v>160</v>
      </c>
      <c r="D76" s="35">
        <v>350</v>
      </c>
      <c r="E76" s="32" t="s">
        <v>44</v>
      </c>
      <c r="F76" s="65">
        <v>1.23</v>
      </c>
      <c r="G76" s="65">
        <v>1.07</v>
      </c>
      <c r="H76" s="65">
        <f t="shared" si="2"/>
        <v>2.3</v>
      </c>
      <c r="I76" s="53">
        <f t="shared" si="3"/>
        <v>804.9999999999999</v>
      </c>
      <c r="J76" s="7"/>
      <c r="K76" s="7"/>
      <c r="M76" s="8"/>
      <c r="N76" s="4"/>
    </row>
    <row r="77" spans="2:14" s="42" customFormat="1" ht="12.75">
      <c r="B77" s="28" t="s">
        <v>161</v>
      </c>
      <c r="C77" s="28" t="s">
        <v>162</v>
      </c>
      <c r="D77" s="43"/>
      <c r="E77" s="34"/>
      <c r="F77" s="64"/>
      <c r="G77" s="64"/>
      <c r="H77" s="64"/>
      <c r="I77" s="52">
        <f>I78+I79+I80</f>
        <v>762.9200000000001</v>
      </c>
      <c r="J77" s="21"/>
      <c r="K77" s="21"/>
      <c r="M77" s="45"/>
      <c r="N77" s="46"/>
    </row>
    <row r="78" spans="1:14" ht="12.75">
      <c r="A78" s="6"/>
      <c r="B78" s="30" t="s">
        <v>163</v>
      </c>
      <c r="C78" s="30" t="s">
        <v>164</v>
      </c>
      <c r="D78" s="35">
        <v>60</v>
      </c>
      <c r="E78" s="32" t="s">
        <v>44</v>
      </c>
      <c r="F78" s="65">
        <v>3.45</v>
      </c>
      <c r="G78" s="65">
        <v>3.08</v>
      </c>
      <c r="H78" s="65">
        <f t="shared" si="2"/>
        <v>6.53</v>
      </c>
      <c r="I78" s="53">
        <f t="shared" si="3"/>
        <v>391.8</v>
      </c>
      <c r="J78" s="7"/>
      <c r="K78" s="7"/>
      <c r="M78" s="8"/>
      <c r="N78" s="4"/>
    </row>
    <row r="79" spans="1:14" ht="12.75">
      <c r="A79" s="6"/>
      <c r="B79" s="30" t="s">
        <v>165</v>
      </c>
      <c r="C79" s="30" t="s">
        <v>166</v>
      </c>
      <c r="D79" s="35">
        <v>8</v>
      </c>
      <c r="E79" s="32" t="s">
        <v>44</v>
      </c>
      <c r="F79" s="65">
        <v>10.02</v>
      </c>
      <c r="G79" s="65">
        <v>5.17</v>
      </c>
      <c r="H79" s="65">
        <f t="shared" si="2"/>
        <v>15.19</v>
      </c>
      <c r="I79" s="53">
        <f t="shared" si="3"/>
        <v>121.52</v>
      </c>
      <c r="J79" s="7"/>
      <c r="K79" s="7"/>
      <c r="M79" s="8"/>
      <c r="N79" s="4"/>
    </row>
    <row r="80" spans="1:14" ht="12.75">
      <c r="A80" s="6"/>
      <c r="B80" s="30" t="s">
        <v>167</v>
      </c>
      <c r="C80" s="30" t="s">
        <v>168</v>
      </c>
      <c r="D80" s="35">
        <v>12</v>
      </c>
      <c r="E80" s="32" t="s">
        <v>44</v>
      </c>
      <c r="F80" s="65">
        <v>11.13</v>
      </c>
      <c r="G80" s="65">
        <v>9.67</v>
      </c>
      <c r="H80" s="65">
        <f t="shared" si="2"/>
        <v>20.8</v>
      </c>
      <c r="I80" s="53">
        <f t="shared" si="3"/>
        <v>249.60000000000002</v>
      </c>
      <c r="J80" s="7"/>
      <c r="K80" s="7"/>
      <c r="M80" s="8"/>
      <c r="N80" s="4"/>
    </row>
    <row r="81" spans="2:14" s="42" customFormat="1" ht="12.75">
      <c r="B81" s="28" t="s">
        <v>169</v>
      </c>
      <c r="C81" s="28" t="s">
        <v>170</v>
      </c>
      <c r="D81" s="43"/>
      <c r="E81" s="34"/>
      <c r="F81" s="64"/>
      <c r="G81" s="64"/>
      <c r="H81" s="64"/>
      <c r="I81" s="52">
        <f>I82+I83+I84+I85+I86+I87+I88+I89+I90+I91+I92</f>
        <v>9902.977599999998</v>
      </c>
      <c r="J81" s="21"/>
      <c r="K81" s="21"/>
      <c r="M81" s="45"/>
      <c r="N81" s="46"/>
    </row>
    <row r="82" spans="1:14" ht="12.75">
      <c r="A82" s="6"/>
      <c r="B82" s="30" t="s">
        <v>171</v>
      </c>
      <c r="C82" s="30" t="s">
        <v>172</v>
      </c>
      <c r="D82" s="35">
        <v>2</v>
      </c>
      <c r="E82" s="32" t="s">
        <v>8</v>
      </c>
      <c r="F82" s="65">
        <v>87.27</v>
      </c>
      <c r="G82" s="65">
        <v>13.33</v>
      </c>
      <c r="H82" s="65">
        <f t="shared" si="2"/>
        <v>100.6</v>
      </c>
      <c r="I82" s="53">
        <f t="shared" si="3"/>
        <v>201.2</v>
      </c>
      <c r="J82" s="7"/>
      <c r="K82" s="7"/>
      <c r="M82" s="8"/>
      <c r="N82" s="4"/>
    </row>
    <row r="83" spans="1:14" ht="12.75">
      <c r="A83" s="6"/>
      <c r="B83" s="30" t="s">
        <v>173</v>
      </c>
      <c r="C83" s="30" t="s">
        <v>174</v>
      </c>
      <c r="D83" s="35">
        <v>2</v>
      </c>
      <c r="E83" s="32" t="s">
        <v>8</v>
      </c>
      <c r="F83" s="65">
        <v>10.15</v>
      </c>
      <c r="G83" s="65">
        <v>7.51</v>
      </c>
      <c r="H83" s="65">
        <f t="shared" si="2"/>
        <v>17.66</v>
      </c>
      <c r="I83" s="53">
        <f t="shared" si="3"/>
        <v>35.32</v>
      </c>
      <c r="J83" s="7"/>
      <c r="K83" s="7"/>
      <c r="M83" s="8"/>
      <c r="N83" s="4"/>
    </row>
    <row r="84" spans="1:14" ht="12.75">
      <c r="A84" s="6"/>
      <c r="B84" s="30" t="s">
        <v>175</v>
      </c>
      <c r="C84" s="30" t="s">
        <v>176</v>
      </c>
      <c r="D84" s="35">
        <v>3</v>
      </c>
      <c r="E84" s="32" t="s">
        <v>8</v>
      </c>
      <c r="F84" s="65">
        <v>256.1</v>
      </c>
      <c r="G84" s="65">
        <v>32.11</v>
      </c>
      <c r="H84" s="65">
        <f t="shared" si="2"/>
        <v>288.21000000000004</v>
      </c>
      <c r="I84" s="53">
        <f t="shared" si="3"/>
        <v>864.6300000000001</v>
      </c>
      <c r="J84" s="7"/>
      <c r="K84" s="7"/>
      <c r="M84" s="8"/>
      <c r="N84" s="4"/>
    </row>
    <row r="85" spans="1:14" ht="12.75">
      <c r="A85" s="6"/>
      <c r="B85" s="30" t="s">
        <v>177</v>
      </c>
      <c r="C85" s="30" t="s">
        <v>178</v>
      </c>
      <c r="D85" s="35">
        <v>2</v>
      </c>
      <c r="E85" s="32" t="s">
        <v>8</v>
      </c>
      <c r="F85" s="65">
        <v>270.05</v>
      </c>
      <c r="G85" s="65">
        <v>35.4</v>
      </c>
      <c r="H85" s="65">
        <f t="shared" si="2"/>
        <v>305.45</v>
      </c>
      <c r="I85" s="53">
        <f t="shared" si="3"/>
        <v>610.9</v>
      </c>
      <c r="J85" s="7"/>
      <c r="K85" s="7"/>
      <c r="M85" s="8"/>
      <c r="N85" s="4"/>
    </row>
    <row r="86" spans="1:14" ht="12.75">
      <c r="A86" s="6"/>
      <c r="B86" s="30" t="s">
        <v>179</v>
      </c>
      <c r="C86" s="30" t="s">
        <v>180</v>
      </c>
      <c r="D86" s="35">
        <v>3</v>
      </c>
      <c r="E86" s="32" t="s">
        <v>8</v>
      </c>
      <c r="F86" s="65">
        <v>17.63</v>
      </c>
      <c r="G86" s="65">
        <v>10.04</v>
      </c>
      <c r="H86" s="65">
        <f t="shared" si="2"/>
        <v>27.669999999999998</v>
      </c>
      <c r="I86" s="53">
        <f t="shared" si="3"/>
        <v>83.00999999999999</v>
      </c>
      <c r="J86" s="7"/>
      <c r="K86" s="7"/>
      <c r="M86" s="8"/>
      <c r="N86" s="4"/>
    </row>
    <row r="87" spans="1:14" ht="12.75">
      <c r="A87" s="6"/>
      <c r="B87" s="30" t="s">
        <v>181</v>
      </c>
      <c r="C87" s="30" t="s">
        <v>182</v>
      </c>
      <c r="D87" s="35">
        <v>2</v>
      </c>
      <c r="E87" s="32" t="s">
        <v>8</v>
      </c>
      <c r="F87" s="65">
        <v>87.37</v>
      </c>
      <c r="G87" s="65">
        <v>19.66</v>
      </c>
      <c r="H87" s="65">
        <f t="shared" si="2"/>
        <v>107.03</v>
      </c>
      <c r="I87" s="53">
        <f t="shared" si="3"/>
        <v>214.06</v>
      </c>
      <c r="J87" s="7"/>
      <c r="K87" s="7"/>
      <c r="M87" s="8"/>
      <c r="N87" s="4"/>
    </row>
    <row r="88" spans="1:14" ht="12.75">
      <c r="A88" s="6"/>
      <c r="B88" s="30" t="s">
        <v>183</v>
      </c>
      <c r="C88" s="30" t="s">
        <v>223</v>
      </c>
      <c r="D88" s="35">
        <v>1</v>
      </c>
      <c r="E88" s="32" t="s">
        <v>8</v>
      </c>
      <c r="F88" s="65">
        <v>836.85</v>
      </c>
      <c r="G88" s="65">
        <v>278.95</v>
      </c>
      <c r="H88" s="65">
        <f t="shared" si="2"/>
        <v>1115.8</v>
      </c>
      <c r="I88" s="53">
        <f t="shared" si="3"/>
        <v>1115.8</v>
      </c>
      <c r="J88" s="7"/>
      <c r="K88" s="7"/>
      <c r="M88" s="8"/>
      <c r="N88" s="4"/>
    </row>
    <row r="89" spans="1:14" ht="12.75">
      <c r="A89" s="6"/>
      <c r="B89" s="30" t="s">
        <v>184</v>
      </c>
      <c r="C89" s="30" t="s">
        <v>185</v>
      </c>
      <c r="D89" s="35">
        <v>1</v>
      </c>
      <c r="E89" s="32" t="s">
        <v>8</v>
      </c>
      <c r="F89" s="65">
        <v>663.9</v>
      </c>
      <c r="G89" s="65">
        <v>245.48</v>
      </c>
      <c r="H89" s="65">
        <f t="shared" si="2"/>
        <v>909.38</v>
      </c>
      <c r="I89" s="53">
        <f t="shared" si="3"/>
        <v>909.38</v>
      </c>
      <c r="J89" s="7"/>
      <c r="K89" s="7"/>
      <c r="M89" s="8"/>
      <c r="N89" s="4"/>
    </row>
    <row r="90" spans="1:14" ht="12.75">
      <c r="A90" s="6"/>
      <c r="B90" s="29" t="s">
        <v>186</v>
      </c>
      <c r="C90" s="30" t="s">
        <v>187</v>
      </c>
      <c r="D90" s="181">
        <v>2</v>
      </c>
      <c r="E90" s="182" t="s">
        <v>8</v>
      </c>
      <c r="F90" s="65">
        <v>72.3</v>
      </c>
      <c r="G90" s="65">
        <v>16.2</v>
      </c>
      <c r="H90" s="65">
        <f t="shared" si="2"/>
        <v>88.5</v>
      </c>
      <c r="I90" s="53">
        <f t="shared" si="3"/>
        <v>177</v>
      </c>
      <c r="J90" s="9"/>
      <c r="K90" s="7"/>
      <c r="M90" s="8"/>
      <c r="N90" s="4"/>
    </row>
    <row r="91" spans="1:14" ht="12.75">
      <c r="A91" s="6"/>
      <c r="B91" s="30" t="s">
        <v>188</v>
      </c>
      <c r="C91" s="30" t="s">
        <v>222</v>
      </c>
      <c r="D91" s="181">
        <v>1</v>
      </c>
      <c r="E91" s="182" t="s">
        <v>8</v>
      </c>
      <c r="F91" s="65">
        <v>678.54</v>
      </c>
      <c r="G91" s="65">
        <v>97.55</v>
      </c>
      <c r="H91" s="65">
        <f t="shared" si="2"/>
        <v>776.0899999999999</v>
      </c>
      <c r="I91" s="53">
        <f t="shared" si="3"/>
        <v>776.0899999999999</v>
      </c>
      <c r="J91" s="9"/>
      <c r="K91" s="7"/>
      <c r="M91" s="8"/>
      <c r="N91" s="4"/>
    </row>
    <row r="92" spans="1:14" ht="13.5" thickBot="1">
      <c r="A92" s="6"/>
      <c r="B92" s="184" t="s">
        <v>189</v>
      </c>
      <c r="C92" s="184" t="s">
        <v>221</v>
      </c>
      <c r="D92" s="183">
        <v>13.86</v>
      </c>
      <c r="E92" s="18" t="s">
        <v>0</v>
      </c>
      <c r="F92" s="47">
        <v>245.47</v>
      </c>
      <c r="G92" s="47">
        <v>109.19</v>
      </c>
      <c r="H92" s="186">
        <f t="shared" si="2"/>
        <v>354.65999999999997</v>
      </c>
      <c r="I92" s="187">
        <f t="shared" si="3"/>
        <v>4915.587599999999</v>
      </c>
      <c r="J92" s="9"/>
      <c r="K92" s="7"/>
      <c r="M92" s="8"/>
      <c r="N92" s="4"/>
    </row>
    <row r="93" spans="1:14" ht="13.5" thickBot="1">
      <c r="A93" s="6"/>
      <c r="B93" s="6"/>
      <c r="C93" s="36" t="s">
        <v>9</v>
      </c>
      <c r="D93" s="37"/>
      <c r="E93" s="37"/>
      <c r="F93" s="67"/>
      <c r="G93" s="67"/>
      <c r="H93" s="67"/>
      <c r="I93" s="54">
        <f>SUM(I12:I92)/2</f>
        <v>176502.5101</v>
      </c>
      <c r="J93" s="7"/>
      <c r="K93" s="7"/>
      <c r="M93" s="8"/>
      <c r="N93" s="4"/>
    </row>
    <row r="94" spans="1:14" ht="12.75">
      <c r="A94" s="6"/>
      <c r="B94" s="6"/>
      <c r="D94" s="18" t="s">
        <v>225</v>
      </c>
      <c r="E94" s="17"/>
      <c r="F94" s="47"/>
      <c r="G94" s="47"/>
      <c r="H94" s="47"/>
      <c r="I94" s="55"/>
      <c r="J94" s="7"/>
      <c r="K94" s="7"/>
      <c r="M94" s="8"/>
      <c r="N94" s="4"/>
    </row>
    <row r="95" spans="1:14" ht="12.75">
      <c r="A95" s="6"/>
      <c r="B95" s="6"/>
      <c r="C95" s="18"/>
      <c r="D95" s="18"/>
      <c r="E95" s="18"/>
      <c r="F95" s="47"/>
      <c r="G95" s="47"/>
      <c r="H95" s="47"/>
      <c r="I95" s="56"/>
      <c r="J95" s="7"/>
      <c r="K95" s="7"/>
      <c r="M95" s="8"/>
      <c r="N95" s="4"/>
    </row>
    <row r="96" spans="1:14" ht="12.75">
      <c r="A96" s="6"/>
      <c r="B96" s="6"/>
      <c r="C96" s="17"/>
      <c r="D96" s="17"/>
      <c r="E96" s="17"/>
      <c r="F96" s="47"/>
      <c r="G96" s="47"/>
      <c r="H96" s="47"/>
      <c r="I96" s="55"/>
      <c r="J96" s="7"/>
      <c r="K96" s="7"/>
      <c r="M96" s="8"/>
      <c r="N96" s="4"/>
    </row>
    <row r="97" spans="1:14" ht="12.75">
      <c r="A97" s="6"/>
      <c r="B97" s="6"/>
      <c r="C97" s="17"/>
      <c r="D97" s="17"/>
      <c r="E97" s="17"/>
      <c r="G97" s="49"/>
      <c r="H97" s="49"/>
      <c r="I97" s="56"/>
      <c r="J97" s="7"/>
      <c r="K97" s="7"/>
      <c r="M97" s="8"/>
      <c r="N97" s="4"/>
    </row>
    <row r="98" spans="1:14" ht="12.75">
      <c r="A98" s="6"/>
      <c r="B98" s="6"/>
      <c r="C98" s="20" t="s">
        <v>39</v>
      </c>
      <c r="D98" s="17"/>
      <c r="E98" s="17"/>
      <c r="F98" s="49" t="s">
        <v>35</v>
      </c>
      <c r="G98" s="49"/>
      <c r="H98" s="49"/>
      <c r="I98" s="55"/>
      <c r="J98" s="7"/>
      <c r="K98" s="7"/>
      <c r="M98" s="8"/>
      <c r="N98" s="4"/>
    </row>
    <row r="99" spans="1:14" ht="12.75">
      <c r="A99" s="6"/>
      <c r="B99" s="6"/>
      <c r="C99" s="20" t="s">
        <v>40</v>
      </c>
      <c r="D99" s="17"/>
      <c r="E99" s="17"/>
      <c r="F99" s="49" t="s">
        <v>10</v>
      </c>
      <c r="G99" s="49"/>
      <c r="H99" s="49"/>
      <c r="I99" s="57"/>
      <c r="J99" s="7"/>
      <c r="K99" s="7"/>
      <c r="M99" s="8"/>
      <c r="N99" s="4"/>
    </row>
    <row r="100" spans="1:14" ht="12.75">
      <c r="A100" s="6"/>
      <c r="B100" s="6"/>
      <c r="C100" s="17"/>
      <c r="D100" s="17"/>
      <c r="E100" s="17"/>
      <c r="F100" s="49"/>
      <c r="G100" s="49"/>
      <c r="H100" s="49"/>
      <c r="I100" s="48"/>
      <c r="J100" s="7"/>
      <c r="K100" s="7"/>
      <c r="M100" s="8"/>
      <c r="N100" s="4"/>
    </row>
    <row r="101" spans="1:14" ht="12.75">
      <c r="A101" s="6"/>
      <c r="B101" s="6"/>
      <c r="C101" s="17"/>
      <c r="D101" s="17"/>
      <c r="E101" s="17"/>
      <c r="F101" s="49"/>
      <c r="G101" s="49"/>
      <c r="H101" s="49"/>
      <c r="I101" s="56"/>
      <c r="J101" s="7"/>
      <c r="K101" s="7"/>
      <c r="M101" s="8"/>
      <c r="N101" s="4"/>
    </row>
    <row r="102" spans="1:14" ht="12.75">
      <c r="A102" s="6"/>
      <c r="B102" s="6"/>
      <c r="C102" s="17"/>
      <c r="D102" s="17"/>
      <c r="E102" s="17"/>
      <c r="G102" s="49"/>
      <c r="H102" s="49"/>
      <c r="I102" s="56"/>
      <c r="J102" s="7"/>
      <c r="K102" s="7"/>
      <c r="M102" s="8"/>
      <c r="N102" s="4"/>
    </row>
    <row r="103" spans="1:14" ht="12.75">
      <c r="A103" s="6"/>
      <c r="B103" s="6"/>
      <c r="C103" s="17"/>
      <c r="D103" s="17"/>
      <c r="E103" s="17"/>
      <c r="G103" s="49"/>
      <c r="H103" s="49"/>
      <c r="I103" s="55"/>
      <c r="J103" s="7"/>
      <c r="K103" s="7"/>
      <c r="M103" s="8"/>
      <c r="N103" s="4"/>
    </row>
    <row r="104" spans="1:14" ht="12.75">
      <c r="A104" s="6"/>
      <c r="B104" s="6"/>
      <c r="C104" s="17"/>
      <c r="D104" s="17"/>
      <c r="E104" s="17"/>
      <c r="F104" s="47"/>
      <c r="G104" s="47"/>
      <c r="H104" s="47"/>
      <c r="I104" s="55"/>
      <c r="J104" s="7"/>
      <c r="K104" s="7"/>
      <c r="M104" s="8"/>
      <c r="N104" s="4"/>
    </row>
    <row r="105" spans="1:14" ht="12.75">
      <c r="A105" s="6"/>
      <c r="C105" s="15"/>
      <c r="D105" s="15"/>
      <c r="E105" s="15"/>
      <c r="F105" s="68"/>
      <c r="G105" s="68"/>
      <c r="H105" s="68"/>
      <c r="I105" s="55"/>
      <c r="J105" s="7"/>
      <c r="K105" s="7"/>
      <c r="M105" s="8"/>
      <c r="N105" s="4"/>
    </row>
    <row r="106" spans="1:14" ht="12.75">
      <c r="A106" s="6"/>
      <c r="C106" s="15"/>
      <c r="D106" s="15"/>
      <c r="E106" s="15"/>
      <c r="F106" s="68"/>
      <c r="G106" s="68"/>
      <c r="H106" s="68"/>
      <c r="I106" s="57"/>
      <c r="J106" s="7"/>
      <c r="K106" s="7"/>
      <c r="M106" s="8"/>
      <c r="N106" s="4"/>
    </row>
    <row r="107" spans="1:14" ht="12.75">
      <c r="A107" s="6"/>
      <c r="C107" s="12"/>
      <c r="D107" s="12"/>
      <c r="E107" s="12"/>
      <c r="F107" s="59"/>
      <c r="G107" s="59"/>
      <c r="H107" s="59"/>
      <c r="I107" s="57"/>
      <c r="J107" s="7"/>
      <c r="K107" s="7"/>
      <c r="M107" s="8"/>
      <c r="N107" s="4"/>
    </row>
    <row r="108" spans="1:14" ht="12.75">
      <c r="A108" s="6"/>
      <c r="C108" s="12"/>
      <c r="D108" s="12"/>
      <c r="E108" s="12"/>
      <c r="F108" s="69"/>
      <c r="G108" s="69"/>
      <c r="H108" s="69"/>
      <c r="I108" s="58"/>
      <c r="J108" s="7"/>
      <c r="K108" s="7"/>
      <c r="M108" s="8"/>
      <c r="N108" s="4"/>
    </row>
    <row r="109" spans="1:14" ht="12.75">
      <c r="A109" s="6"/>
      <c r="C109" s="12"/>
      <c r="D109" s="12"/>
      <c r="E109" s="12"/>
      <c r="F109" s="59"/>
      <c r="G109" s="59"/>
      <c r="H109" s="59"/>
      <c r="I109" s="58"/>
      <c r="J109" s="7"/>
      <c r="K109" s="7"/>
      <c r="M109" s="8"/>
      <c r="N109" s="4"/>
    </row>
    <row r="110" spans="1:14" ht="12.75">
      <c r="A110" s="6"/>
      <c r="C110" s="12"/>
      <c r="D110" s="12"/>
      <c r="E110" s="12"/>
      <c r="F110" s="70"/>
      <c r="G110" s="70"/>
      <c r="H110" s="70"/>
      <c r="I110" s="58"/>
      <c r="J110" s="7"/>
      <c r="K110" s="7"/>
      <c r="M110" s="8"/>
      <c r="N110" s="4"/>
    </row>
    <row r="111" spans="1:14" ht="12.75">
      <c r="A111" s="6"/>
      <c r="C111" s="12"/>
      <c r="D111" s="12"/>
      <c r="E111" s="12"/>
      <c r="F111" s="70"/>
      <c r="G111" s="70"/>
      <c r="H111" s="70"/>
      <c r="I111" s="58"/>
      <c r="J111" s="7"/>
      <c r="K111" s="7"/>
      <c r="M111" s="8"/>
      <c r="N111" s="4"/>
    </row>
    <row r="112" spans="1:14" ht="12.75">
      <c r="A112" s="6"/>
      <c r="C112" s="12"/>
      <c r="D112" s="12"/>
      <c r="E112" s="12"/>
      <c r="F112" s="70"/>
      <c r="G112" s="70"/>
      <c r="H112" s="70"/>
      <c r="I112" s="58"/>
      <c r="J112" s="7"/>
      <c r="K112" s="7"/>
      <c r="M112" s="8"/>
      <c r="N112" s="4"/>
    </row>
    <row r="113" spans="1:14" ht="12.75">
      <c r="A113" s="6"/>
      <c r="C113" s="1"/>
      <c r="D113" s="1"/>
      <c r="E113" s="1"/>
      <c r="F113" s="59"/>
      <c r="G113" s="59"/>
      <c r="H113" s="59"/>
      <c r="I113" s="58"/>
      <c r="J113" s="7"/>
      <c r="K113" s="7"/>
      <c r="M113" s="8"/>
      <c r="N113" s="4"/>
    </row>
    <row r="114" spans="1:14" ht="12.75">
      <c r="A114" s="6"/>
      <c r="C114" s="1"/>
      <c r="D114" s="1"/>
      <c r="E114" s="1"/>
      <c r="F114" s="49"/>
      <c r="G114" s="49"/>
      <c r="H114" s="49"/>
      <c r="I114" s="58"/>
      <c r="J114" s="7"/>
      <c r="K114" s="7"/>
      <c r="M114" s="8"/>
      <c r="N114" s="4"/>
    </row>
    <row r="115" spans="1:14" ht="12.75">
      <c r="A115" s="6"/>
      <c r="C115" s="1"/>
      <c r="D115" s="1"/>
      <c r="E115" s="1"/>
      <c r="F115" s="59"/>
      <c r="G115" s="59"/>
      <c r="H115" s="59"/>
      <c r="I115" s="49"/>
      <c r="J115" s="7"/>
      <c r="K115" s="7"/>
      <c r="M115" s="8"/>
      <c r="N115" s="4"/>
    </row>
    <row r="116" spans="1:14" ht="23.25" customHeight="1">
      <c r="A116" s="6"/>
      <c r="C116" s="1"/>
      <c r="D116" s="1"/>
      <c r="E116" s="1"/>
      <c r="F116" s="59"/>
      <c r="G116" s="59"/>
      <c r="H116" s="59"/>
      <c r="I116" s="59"/>
      <c r="J116" s="21"/>
      <c r="K116" s="7"/>
      <c r="M116" s="8"/>
      <c r="N116" s="4"/>
    </row>
    <row r="117" spans="1:14" ht="12.75">
      <c r="A117" s="6"/>
      <c r="C117" s="1"/>
      <c r="D117" s="1"/>
      <c r="E117" s="1"/>
      <c r="F117" s="59"/>
      <c r="G117" s="59"/>
      <c r="H117" s="59"/>
      <c r="I117" s="59"/>
      <c r="J117" s="7"/>
      <c r="K117" s="7"/>
      <c r="M117" s="8"/>
      <c r="N117" s="4"/>
    </row>
    <row r="118" spans="1:14" ht="12.75">
      <c r="A118" s="6"/>
      <c r="C118" s="1"/>
      <c r="D118" s="1"/>
      <c r="E118" s="1"/>
      <c r="F118" s="59"/>
      <c r="G118" s="59"/>
      <c r="H118" s="59"/>
      <c r="I118" s="59"/>
      <c r="J118" s="7"/>
      <c r="K118" s="7"/>
      <c r="M118" s="8"/>
      <c r="N118" s="4"/>
    </row>
    <row r="119" spans="1:14" ht="12.75">
      <c r="A119" s="6"/>
      <c r="C119" s="1"/>
      <c r="D119" s="1"/>
      <c r="E119" s="1"/>
      <c r="F119" s="59"/>
      <c r="G119" s="59"/>
      <c r="H119" s="59"/>
      <c r="I119" s="59"/>
      <c r="J119" s="7"/>
      <c r="K119" s="7"/>
      <c r="M119" s="8"/>
      <c r="N119" s="4"/>
    </row>
    <row r="120" spans="1:14" ht="12.75">
      <c r="A120" s="6"/>
      <c r="C120" s="1"/>
      <c r="D120" s="1"/>
      <c r="E120" s="1"/>
      <c r="F120" s="59"/>
      <c r="G120" s="59"/>
      <c r="H120" s="59"/>
      <c r="I120" s="59"/>
      <c r="J120" s="9"/>
      <c r="K120" s="7"/>
      <c r="M120" s="8"/>
      <c r="N120" s="4"/>
    </row>
    <row r="121" spans="1:14" ht="12.75">
      <c r="A121" s="6"/>
      <c r="C121" s="1"/>
      <c r="D121" s="1"/>
      <c r="E121" s="1"/>
      <c r="F121" s="59"/>
      <c r="G121" s="59"/>
      <c r="H121" s="59"/>
      <c r="I121" s="59"/>
      <c r="J121" s="9"/>
      <c r="K121" s="7"/>
      <c r="M121" s="8"/>
      <c r="N121" s="4"/>
    </row>
    <row r="122" spans="1:14" ht="12.75">
      <c r="A122" s="6"/>
      <c r="C122" s="1"/>
      <c r="D122" s="1"/>
      <c r="E122" s="1"/>
      <c r="F122" s="59"/>
      <c r="G122" s="59"/>
      <c r="H122" s="59"/>
      <c r="I122" s="59"/>
      <c r="J122" s="9"/>
      <c r="K122" s="7"/>
      <c r="M122" s="8"/>
      <c r="N122" s="4"/>
    </row>
    <row r="123" spans="1:14" ht="12.75">
      <c r="A123" s="6"/>
      <c r="C123" s="1"/>
      <c r="D123" s="1"/>
      <c r="E123" s="1"/>
      <c r="F123" s="59"/>
      <c r="G123" s="59"/>
      <c r="H123" s="59"/>
      <c r="I123" s="59"/>
      <c r="J123" s="9"/>
      <c r="K123" s="7"/>
      <c r="M123" s="8"/>
      <c r="N123" s="4"/>
    </row>
    <row r="124" spans="1:14" ht="12.75">
      <c r="A124" s="6"/>
      <c r="C124" s="1"/>
      <c r="D124" s="1"/>
      <c r="E124" s="1"/>
      <c r="F124" s="59"/>
      <c r="G124" s="59"/>
      <c r="H124" s="59"/>
      <c r="I124" s="59"/>
      <c r="J124" s="9"/>
      <c r="K124" s="7"/>
      <c r="M124" s="8"/>
      <c r="N124" s="10"/>
    </row>
    <row r="125" spans="1:14" ht="12.75">
      <c r="A125" s="6"/>
      <c r="I125" s="59"/>
      <c r="J125" s="7"/>
      <c r="K125" s="7"/>
      <c r="M125" s="8"/>
      <c r="N125" s="4"/>
    </row>
    <row r="126" spans="1:14" ht="12.75">
      <c r="A126" s="6"/>
      <c r="J126" s="7"/>
      <c r="K126" s="7"/>
      <c r="M126" s="8"/>
      <c r="N126" s="4"/>
    </row>
    <row r="127" spans="1:14" ht="12.75">
      <c r="A127" s="6"/>
      <c r="J127" s="7"/>
      <c r="K127" s="7"/>
      <c r="N127" s="4"/>
    </row>
    <row r="128" spans="10:14" ht="12.75">
      <c r="J128" s="7"/>
      <c r="K128" s="7"/>
      <c r="M128" s="8"/>
      <c r="N128" s="4"/>
    </row>
    <row r="129" spans="3:14" ht="12.75">
      <c r="C129" s="1"/>
      <c r="D129" s="1"/>
      <c r="E129" s="1"/>
      <c r="F129" s="59"/>
      <c r="G129" s="59"/>
      <c r="H129" s="59"/>
      <c r="J129" s="7"/>
      <c r="K129" s="7"/>
      <c r="M129" s="8"/>
      <c r="N129" s="10"/>
    </row>
    <row r="130" spans="3:14" ht="12.75">
      <c r="C130" s="1"/>
      <c r="D130" s="1"/>
      <c r="E130" s="1"/>
      <c r="F130" s="59"/>
      <c r="G130" s="59"/>
      <c r="H130" s="59"/>
      <c r="I130" s="59"/>
      <c r="J130" s="7"/>
      <c r="K130" s="7"/>
      <c r="M130" s="8"/>
      <c r="N130" s="4"/>
    </row>
    <row r="131" spans="3:14" ht="12.75">
      <c r="C131" s="1"/>
      <c r="D131" s="1"/>
      <c r="E131" s="1"/>
      <c r="F131" s="59"/>
      <c r="G131" s="59"/>
      <c r="H131" s="59"/>
      <c r="I131" s="59"/>
      <c r="J131" s="7"/>
      <c r="K131" s="7"/>
      <c r="L131" s="6"/>
      <c r="M131" s="11"/>
      <c r="N131" s="4"/>
    </row>
    <row r="132" spans="3:14" ht="12.75">
      <c r="C132" s="1"/>
      <c r="D132" s="1"/>
      <c r="E132" s="1"/>
      <c r="F132" s="59"/>
      <c r="G132" s="59"/>
      <c r="H132" s="59"/>
      <c r="I132" s="59"/>
      <c r="J132" s="7"/>
      <c r="K132" s="7"/>
      <c r="L132" s="6"/>
      <c r="M132" s="8"/>
      <c r="N132" s="4"/>
    </row>
    <row r="133" spans="3:9" ht="12.75">
      <c r="C133" s="1"/>
      <c r="D133" s="1"/>
      <c r="E133" s="1"/>
      <c r="F133" s="59"/>
      <c r="G133" s="59"/>
      <c r="H133" s="59"/>
      <c r="I133" s="59"/>
    </row>
    <row r="134" spans="3:9" ht="18">
      <c r="C134" s="2"/>
      <c r="D134" s="2"/>
      <c r="E134" s="2"/>
      <c r="F134" s="59"/>
      <c r="G134" s="59"/>
      <c r="H134" s="59"/>
      <c r="I134" s="58"/>
    </row>
    <row r="135" spans="3:9" ht="12.75">
      <c r="C135" s="1"/>
      <c r="D135" s="1"/>
      <c r="E135" s="1"/>
      <c r="F135" s="59"/>
      <c r="G135" s="59"/>
      <c r="H135" s="59"/>
      <c r="I135" s="59"/>
    </row>
    <row r="136" spans="3:9" ht="12.75">
      <c r="C136" s="3"/>
      <c r="D136" s="3"/>
      <c r="E136" s="3"/>
      <c r="F136" s="61"/>
      <c r="G136" s="61"/>
      <c r="H136" s="61"/>
      <c r="I136" s="59"/>
    </row>
    <row r="137" spans="3:9" ht="12.75">
      <c r="C137" s="1"/>
      <c r="D137" s="1"/>
      <c r="E137" s="1"/>
      <c r="F137" s="59"/>
      <c r="G137" s="59"/>
      <c r="H137" s="59"/>
      <c r="I137" s="61"/>
    </row>
    <row r="138" spans="3:9" ht="12.75">
      <c r="C138" s="1"/>
      <c r="D138" s="1"/>
      <c r="E138" s="1"/>
      <c r="F138" s="59"/>
      <c r="G138" s="59"/>
      <c r="H138" s="59"/>
      <c r="I138" s="58"/>
    </row>
    <row r="139" spans="3:9" ht="12.75">
      <c r="C139" s="1"/>
      <c r="D139" s="1"/>
      <c r="E139" s="1"/>
      <c r="F139" s="59"/>
      <c r="G139" s="59"/>
      <c r="H139" s="59"/>
      <c r="I139" s="58"/>
    </row>
    <row r="140" spans="3:9" ht="12.75">
      <c r="C140" s="1"/>
      <c r="D140" s="1"/>
      <c r="E140" s="1"/>
      <c r="F140" s="59"/>
      <c r="G140" s="59"/>
      <c r="H140" s="59"/>
      <c r="I140" s="58"/>
    </row>
    <row r="141" spans="3:9" ht="12.75">
      <c r="C141" s="1"/>
      <c r="D141" s="1"/>
      <c r="E141" s="1"/>
      <c r="F141" s="59"/>
      <c r="G141" s="59"/>
      <c r="H141" s="59"/>
      <c r="I141" s="58"/>
    </row>
    <row r="142" spans="3:9" ht="12.75">
      <c r="C142" s="1"/>
      <c r="D142" s="1"/>
      <c r="E142" s="1"/>
      <c r="F142" s="59"/>
      <c r="G142" s="59"/>
      <c r="H142" s="59"/>
      <c r="I142" s="58"/>
    </row>
    <row r="143" spans="3:9" ht="12.75">
      <c r="C143" s="1"/>
      <c r="D143" s="1"/>
      <c r="E143" s="1"/>
      <c r="F143" s="59"/>
      <c r="G143" s="59"/>
      <c r="H143" s="59"/>
      <c r="I143" s="58"/>
    </row>
    <row r="144" spans="3:9" ht="12.75">
      <c r="C144" s="12"/>
      <c r="D144" s="12"/>
      <c r="E144" s="12"/>
      <c r="F144" s="59"/>
      <c r="G144" s="59"/>
      <c r="H144" s="59"/>
      <c r="I144" s="58"/>
    </row>
    <row r="145" spans="3:9" ht="12.75">
      <c r="C145" s="12"/>
      <c r="D145" s="12"/>
      <c r="E145" s="12"/>
      <c r="F145" s="59"/>
      <c r="G145" s="59"/>
      <c r="H145" s="59"/>
      <c r="I145" s="58"/>
    </row>
    <row r="146" spans="3:9" ht="12.75">
      <c r="C146" s="12"/>
      <c r="D146" s="12"/>
      <c r="E146" s="12"/>
      <c r="F146" s="59"/>
      <c r="G146" s="59"/>
      <c r="H146" s="59"/>
      <c r="I146" s="58"/>
    </row>
    <row r="147" spans="3:9" ht="12.75">
      <c r="C147" s="12"/>
      <c r="D147" s="12"/>
      <c r="E147" s="12"/>
      <c r="F147" s="59"/>
      <c r="G147" s="59"/>
      <c r="H147" s="59"/>
      <c r="I147" s="58"/>
    </row>
    <row r="148" spans="3:9" ht="12.75">
      <c r="C148" s="12"/>
      <c r="D148" s="12"/>
      <c r="E148" s="12"/>
      <c r="F148" s="59"/>
      <c r="G148" s="59"/>
      <c r="H148" s="59"/>
      <c r="I148" s="58"/>
    </row>
    <row r="149" spans="3:9" ht="12.75">
      <c r="C149" s="12"/>
      <c r="D149" s="12"/>
      <c r="E149" s="12"/>
      <c r="F149" s="59"/>
      <c r="G149" s="59"/>
      <c r="H149" s="59"/>
      <c r="I149" s="58"/>
    </row>
    <row r="150" spans="3:9" ht="12.75">
      <c r="C150" s="12"/>
      <c r="D150" s="12"/>
      <c r="E150" s="12"/>
      <c r="F150" s="59"/>
      <c r="G150" s="59"/>
      <c r="H150" s="59"/>
      <c r="I150" s="58"/>
    </row>
    <row r="151" spans="3:9" ht="12.75">
      <c r="C151" s="12"/>
      <c r="D151" s="12"/>
      <c r="E151" s="12"/>
      <c r="F151" s="59"/>
      <c r="G151" s="59"/>
      <c r="H151" s="59"/>
      <c r="I151" s="58"/>
    </row>
    <row r="152" spans="3:9" ht="12.75">
      <c r="C152" s="12"/>
      <c r="D152" s="12"/>
      <c r="E152" s="12"/>
      <c r="F152" s="59"/>
      <c r="G152" s="59"/>
      <c r="H152" s="59"/>
      <c r="I152" s="58"/>
    </row>
    <row r="153" spans="3:9" ht="12.75">
      <c r="C153" s="12"/>
      <c r="D153" s="12"/>
      <c r="E153" s="12"/>
      <c r="F153" s="59"/>
      <c r="G153" s="59"/>
      <c r="H153" s="59"/>
      <c r="I153" s="58"/>
    </row>
    <row r="154" spans="3:9" ht="12.75">
      <c r="C154" s="12"/>
      <c r="D154" s="12"/>
      <c r="E154" s="12"/>
      <c r="F154" s="59"/>
      <c r="G154" s="59"/>
      <c r="H154" s="59"/>
      <c r="I154" s="58"/>
    </row>
    <row r="155" spans="3:9" ht="12.75">
      <c r="C155" s="12"/>
      <c r="D155" s="12"/>
      <c r="E155" s="12"/>
      <c r="F155" s="59"/>
      <c r="G155" s="59"/>
      <c r="H155" s="59"/>
      <c r="I155" s="58"/>
    </row>
    <row r="156" spans="3:9" ht="12.75">
      <c r="C156" s="12"/>
      <c r="D156" s="12"/>
      <c r="E156" s="12"/>
      <c r="F156" s="59"/>
      <c r="G156" s="59"/>
      <c r="H156" s="59"/>
      <c r="I156" s="58"/>
    </row>
    <row r="157" spans="3:9" ht="12.75">
      <c r="C157" s="12"/>
      <c r="D157" s="12"/>
      <c r="E157" s="12"/>
      <c r="F157" s="69"/>
      <c r="G157" s="69"/>
      <c r="H157" s="69"/>
      <c r="I157" s="58"/>
    </row>
    <row r="158" spans="3:9" ht="12.75">
      <c r="C158" s="12"/>
      <c r="D158" s="12"/>
      <c r="E158" s="12"/>
      <c r="F158" s="59"/>
      <c r="G158" s="59"/>
      <c r="H158" s="59"/>
      <c r="I158" s="58"/>
    </row>
    <row r="159" spans="3:9" ht="12.75">
      <c r="C159" s="12"/>
      <c r="D159" s="12"/>
      <c r="E159" s="12"/>
      <c r="F159" s="70"/>
      <c r="G159" s="70"/>
      <c r="H159" s="70"/>
      <c r="I159" s="58"/>
    </row>
    <row r="160" spans="3:9" ht="12.75">
      <c r="C160" s="12"/>
      <c r="D160" s="12"/>
      <c r="E160" s="12"/>
      <c r="F160" s="70"/>
      <c r="G160" s="70"/>
      <c r="H160" s="70"/>
      <c r="I160" s="58"/>
    </row>
    <row r="161" spans="3:9" ht="12.75">
      <c r="C161" s="12"/>
      <c r="D161" s="12"/>
      <c r="E161" s="12"/>
      <c r="F161" s="70"/>
      <c r="G161" s="70"/>
      <c r="H161" s="70"/>
      <c r="I161" s="58"/>
    </row>
    <row r="162" spans="3:9" ht="12.75">
      <c r="C162" s="1"/>
      <c r="D162" s="1"/>
      <c r="E162" s="1"/>
      <c r="F162" s="59"/>
      <c r="G162" s="59"/>
      <c r="H162" s="59"/>
      <c r="I162" s="58"/>
    </row>
    <row r="163" spans="3:9" ht="12.75">
      <c r="C163" s="1"/>
      <c r="D163" s="1"/>
      <c r="E163" s="1"/>
      <c r="F163" s="49"/>
      <c r="G163" s="49"/>
      <c r="H163" s="49"/>
      <c r="I163" s="58"/>
    </row>
    <row r="164" spans="3:9" ht="12.75">
      <c r="C164" s="12"/>
      <c r="D164" s="12"/>
      <c r="E164" s="12"/>
      <c r="F164" s="59"/>
      <c r="G164" s="59"/>
      <c r="H164" s="59"/>
      <c r="I164" s="49"/>
    </row>
    <row r="165" spans="3:9" ht="12.75">
      <c r="C165" s="14"/>
      <c r="D165" s="14"/>
      <c r="E165" s="14"/>
      <c r="F165" s="59"/>
      <c r="G165" s="59"/>
      <c r="H165" s="59"/>
      <c r="I165" s="59"/>
    </row>
    <row r="166" spans="3:9" ht="12.75">
      <c r="C166" s="1"/>
      <c r="D166" s="1"/>
      <c r="E166" s="1"/>
      <c r="F166" s="59"/>
      <c r="G166" s="59"/>
      <c r="H166" s="59"/>
      <c r="I166" s="59"/>
    </row>
    <row r="167" spans="3:9" ht="12.75">
      <c r="C167" s="1"/>
      <c r="D167" s="1"/>
      <c r="E167" s="1"/>
      <c r="F167" s="59"/>
      <c r="G167" s="59"/>
      <c r="H167" s="59"/>
      <c r="I167" s="59"/>
    </row>
    <row r="168" spans="3:9" ht="12.75">
      <c r="C168" s="1"/>
      <c r="D168" s="1"/>
      <c r="E168" s="1"/>
      <c r="F168" s="59"/>
      <c r="G168" s="59"/>
      <c r="H168" s="59"/>
      <c r="I168" s="59"/>
    </row>
    <row r="169" spans="3:9" ht="12.75">
      <c r="C169" s="1"/>
      <c r="D169" s="1"/>
      <c r="E169" s="1"/>
      <c r="F169" s="59"/>
      <c r="G169" s="59"/>
      <c r="H169" s="59"/>
      <c r="I169" s="59"/>
    </row>
    <row r="170" spans="3:9" ht="12.75">
      <c r="C170" s="1"/>
      <c r="D170" s="1"/>
      <c r="E170" s="1"/>
      <c r="F170" s="59"/>
      <c r="G170" s="59"/>
      <c r="H170" s="59"/>
      <c r="I170" s="59"/>
    </row>
    <row r="171" spans="3:9" ht="12.75">
      <c r="C171" s="1"/>
      <c r="D171" s="1"/>
      <c r="E171" s="1"/>
      <c r="F171" s="59"/>
      <c r="G171" s="59"/>
      <c r="H171" s="59"/>
      <c r="I171" s="59"/>
    </row>
    <row r="172" spans="3:9" ht="12.75">
      <c r="C172" s="1"/>
      <c r="D172" s="1"/>
      <c r="E172" s="1"/>
      <c r="F172" s="59"/>
      <c r="G172" s="59"/>
      <c r="H172" s="59"/>
      <c r="I172" s="59"/>
    </row>
    <row r="173" spans="3:9" ht="12.75">
      <c r="C173" s="1"/>
      <c r="D173" s="1"/>
      <c r="E173" s="1"/>
      <c r="F173" s="59"/>
      <c r="G173" s="59"/>
      <c r="H173" s="59"/>
      <c r="I173" s="59"/>
    </row>
    <row r="174" spans="3:9" ht="12.75">
      <c r="C174" s="1"/>
      <c r="D174" s="1"/>
      <c r="E174" s="1"/>
      <c r="F174" s="59"/>
      <c r="G174" s="59"/>
      <c r="H174" s="59"/>
      <c r="I174" s="59"/>
    </row>
    <row r="175" spans="3:9" ht="12.75">
      <c r="C175" s="1"/>
      <c r="D175" s="1"/>
      <c r="E175" s="1"/>
      <c r="F175" s="59"/>
      <c r="G175" s="59"/>
      <c r="H175" s="59"/>
      <c r="I175" s="59"/>
    </row>
    <row r="176" spans="3:9" ht="12.75">
      <c r="C176" s="1"/>
      <c r="D176" s="1"/>
      <c r="E176" s="1"/>
      <c r="F176" s="59"/>
      <c r="G176" s="59"/>
      <c r="H176" s="59"/>
      <c r="I176" s="59"/>
    </row>
    <row r="177" spans="3:9" ht="12.75">
      <c r="C177" s="1"/>
      <c r="D177" s="1"/>
      <c r="E177" s="1"/>
      <c r="F177" s="59"/>
      <c r="G177" s="59"/>
      <c r="H177" s="59"/>
      <c r="I177" s="59"/>
    </row>
    <row r="178" spans="3:9" ht="12.75">
      <c r="C178" s="1"/>
      <c r="D178" s="1"/>
      <c r="E178" s="1"/>
      <c r="F178" s="59"/>
      <c r="G178" s="59"/>
      <c r="H178" s="59"/>
      <c r="I178" s="59"/>
    </row>
    <row r="179" spans="3:9" ht="12.75">
      <c r="C179" s="1"/>
      <c r="D179" s="1"/>
      <c r="E179" s="1"/>
      <c r="F179" s="59"/>
      <c r="G179" s="59"/>
      <c r="H179" s="59"/>
      <c r="I179" s="59"/>
    </row>
    <row r="180" spans="3:9" ht="12.75">
      <c r="C180" s="1"/>
      <c r="D180" s="1"/>
      <c r="E180" s="1"/>
      <c r="F180" s="59"/>
      <c r="G180" s="59"/>
      <c r="H180" s="59"/>
      <c r="I180" s="59"/>
    </row>
    <row r="181" spans="3:9" ht="12.75">
      <c r="C181" s="1"/>
      <c r="D181" s="1"/>
      <c r="E181" s="1"/>
      <c r="F181" s="59"/>
      <c r="G181" s="59"/>
      <c r="H181" s="59"/>
      <c r="I181" s="59"/>
    </row>
    <row r="182" spans="3:9" ht="12.75">
      <c r="C182" s="1"/>
      <c r="D182" s="1"/>
      <c r="E182" s="1"/>
      <c r="F182" s="59"/>
      <c r="G182" s="59"/>
      <c r="H182" s="59"/>
      <c r="I182" s="59"/>
    </row>
    <row r="183" spans="3:9" ht="12.75">
      <c r="C183" s="1"/>
      <c r="D183" s="1"/>
      <c r="E183" s="1"/>
      <c r="F183" s="59"/>
      <c r="G183" s="59"/>
      <c r="H183" s="59"/>
      <c r="I183" s="59"/>
    </row>
    <row r="184" spans="3:9" ht="12.75">
      <c r="C184" s="1"/>
      <c r="D184" s="1"/>
      <c r="E184" s="1"/>
      <c r="F184" s="59"/>
      <c r="G184" s="59"/>
      <c r="H184" s="59"/>
      <c r="I184" s="59"/>
    </row>
    <row r="185" spans="3:9" ht="12.75">
      <c r="C185" s="1"/>
      <c r="D185" s="1"/>
      <c r="E185" s="1"/>
      <c r="F185" s="59"/>
      <c r="G185" s="59"/>
      <c r="H185" s="59"/>
      <c r="I185" s="59"/>
    </row>
    <row r="186" spans="3:9" ht="12.75">
      <c r="C186" s="1"/>
      <c r="D186" s="1"/>
      <c r="E186" s="1"/>
      <c r="F186" s="59"/>
      <c r="G186" s="59"/>
      <c r="H186" s="59"/>
      <c r="I186" s="59"/>
    </row>
    <row r="187" spans="3:9" ht="12.75">
      <c r="C187" s="1"/>
      <c r="D187" s="1"/>
      <c r="E187" s="1"/>
      <c r="F187" s="59"/>
      <c r="G187" s="59"/>
      <c r="H187" s="59"/>
      <c r="I187" s="59"/>
    </row>
    <row r="188" spans="3:9" ht="12.75">
      <c r="C188" s="1"/>
      <c r="D188" s="1"/>
      <c r="E188" s="1"/>
      <c r="F188" s="59"/>
      <c r="G188" s="59"/>
      <c r="H188" s="59"/>
      <c r="I188" s="59"/>
    </row>
    <row r="189" spans="3:9" ht="12.75">
      <c r="C189" s="1"/>
      <c r="D189" s="1"/>
      <c r="E189" s="1"/>
      <c r="F189" s="59"/>
      <c r="G189" s="59"/>
      <c r="H189" s="59"/>
      <c r="I189" s="59"/>
    </row>
    <row r="190" spans="3:9" ht="12.75">
      <c r="C190" s="1"/>
      <c r="D190" s="1"/>
      <c r="E190" s="1"/>
      <c r="F190" s="59"/>
      <c r="G190" s="59"/>
      <c r="H190" s="59"/>
      <c r="I190" s="59"/>
    </row>
    <row r="191" spans="3:9" ht="12.75">
      <c r="C191" s="1"/>
      <c r="D191" s="1"/>
      <c r="E191" s="1"/>
      <c r="F191" s="59"/>
      <c r="G191" s="59"/>
      <c r="H191" s="59"/>
      <c r="I191" s="59"/>
    </row>
    <row r="192" spans="3:9" ht="12.75">
      <c r="C192" s="1"/>
      <c r="D192" s="1"/>
      <c r="E192" s="1"/>
      <c r="F192" s="59"/>
      <c r="G192" s="59"/>
      <c r="H192" s="59"/>
      <c r="I192" s="59"/>
    </row>
    <row r="193" spans="3:9" ht="12.75">
      <c r="C193" s="1"/>
      <c r="D193" s="1"/>
      <c r="E193" s="1"/>
      <c r="F193" s="59"/>
      <c r="G193" s="59"/>
      <c r="H193" s="59"/>
      <c r="I193" s="59"/>
    </row>
    <row r="194" spans="3:9" ht="12.75">
      <c r="C194" s="1"/>
      <c r="D194" s="1"/>
      <c r="E194" s="1"/>
      <c r="F194" s="59"/>
      <c r="G194" s="59"/>
      <c r="H194" s="59"/>
      <c r="I194" s="59"/>
    </row>
    <row r="195" spans="3:9" ht="12.75">
      <c r="C195" s="1"/>
      <c r="D195" s="1"/>
      <c r="E195" s="1"/>
      <c r="F195" s="59"/>
      <c r="G195" s="59"/>
      <c r="H195" s="59"/>
      <c r="I195" s="59"/>
    </row>
    <row r="196" spans="3:9" ht="12.75">
      <c r="C196" s="1"/>
      <c r="D196" s="1"/>
      <c r="E196" s="1"/>
      <c r="F196" s="59"/>
      <c r="G196" s="59"/>
      <c r="H196" s="59"/>
      <c r="I196" s="59"/>
    </row>
    <row r="197" spans="3:9" ht="12.75">
      <c r="C197" s="1"/>
      <c r="D197" s="1"/>
      <c r="E197" s="1"/>
      <c r="F197" s="59"/>
      <c r="G197" s="59"/>
      <c r="H197" s="59"/>
      <c r="I197" s="59"/>
    </row>
    <row r="198" spans="3:9" ht="12.75">
      <c r="C198" s="1"/>
      <c r="D198" s="1"/>
      <c r="E198" s="1"/>
      <c r="F198" s="59"/>
      <c r="G198" s="59"/>
      <c r="H198" s="59"/>
      <c r="I198" s="59"/>
    </row>
    <row r="199" spans="3:9" ht="12.75">
      <c r="C199" s="1"/>
      <c r="D199" s="1"/>
      <c r="E199" s="1"/>
      <c r="F199" s="59"/>
      <c r="G199" s="59"/>
      <c r="H199" s="59"/>
      <c r="I199" s="59"/>
    </row>
    <row r="200" spans="3:9" ht="12.75">
      <c r="C200" s="1"/>
      <c r="D200" s="1"/>
      <c r="E200" s="1"/>
      <c r="F200" s="59"/>
      <c r="G200" s="59"/>
      <c r="H200" s="59"/>
      <c r="I200" s="59"/>
    </row>
    <row r="201" spans="3:9" ht="12.75">
      <c r="C201" s="1"/>
      <c r="D201" s="1"/>
      <c r="E201" s="1"/>
      <c r="F201" s="59"/>
      <c r="G201" s="59"/>
      <c r="H201" s="59"/>
      <c r="I201" s="59"/>
    </row>
    <row r="202" spans="3:9" ht="12.75">
      <c r="C202" s="1"/>
      <c r="D202" s="1"/>
      <c r="E202" s="1"/>
      <c r="F202" s="59"/>
      <c r="G202" s="59"/>
      <c r="H202" s="59"/>
      <c r="I202" s="59"/>
    </row>
    <row r="203" spans="3:9" ht="12.75">
      <c r="C203" s="1"/>
      <c r="D203" s="1"/>
      <c r="E203" s="1"/>
      <c r="F203" s="59"/>
      <c r="G203" s="59"/>
      <c r="H203" s="59"/>
      <c r="I203" s="59"/>
    </row>
    <row r="204" spans="3:9" ht="12.75">
      <c r="C204" s="1"/>
      <c r="D204" s="1"/>
      <c r="E204" s="1"/>
      <c r="F204" s="59"/>
      <c r="G204" s="59"/>
      <c r="H204" s="59"/>
      <c r="I204" s="59"/>
    </row>
    <row r="205" spans="3:9" ht="12.75">
      <c r="C205" s="1"/>
      <c r="D205" s="1"/>
      <c r="E205" s="1"/>
      <c r="F205" s="59"/>
      <c r="G205" s="59"/>
      <c r="H205" s="59"/>
      <c r="I205" s="59"/>
    </row>
    <row r="206" spans="3:9" ht="12.75">
      <c r="C206" s="1"/>
      <c r="D206" s="1"/>
      <c r="E206" s="1"/>
      <c r="F206" s="59"/>
      <c r="G206" s="59"/>
      <c r="H206" s="59"/>
      <c r="I206" s="59"/>
    </row>
    <row r="207" spans="3:9" ht="12.75">
      <c r="C207" s="1"/>
      <c r="D207" s="1"/>
      <c r="E207" s="1"/>
      <c r="F207" s="59"/>
      <c r="G207" s="59"/>
      <c r="H207" s="59"/>
      <c r="I207" s="59"/>
    </row>
    <row r="208" spans="3:9" ht="12.75">
      <c r="C208" s="1"/>
      <c r="D208" s="1"/>
      <c r="E208" s="1"/>
      <c r="F208" s="59"/>
      <c r="G208" s="59"/>
      <c r="H208" s="59"/>
      <c r="I208" s="59"/>
    </row>
    <row r="209" spans="3:9" ht="12.75">
      <c r="C209" s="1"/>
      <c r="D209" s="1"/>
      <c r="E209" s="1"/>
      <c r="F209" s="59"/>
      <c r="G209" s="59"/>
      <c r="H209" s="59"/>
      <c r="I209" s="59"/>
    </row>
    <row r="210" spans="3:9" ht="12.75">
      <c r="C210" s="1"/>
      <c r="D210" s="1"/>
      <c r="E210" s="1"/>
      <c r="F210" s="59"/>
      <c r="G210" s="59"/>
      <c r="H210" s="59"/>
      <c r="I210" s="59"/>
    </row>
    <row r="211" spans="3:9" ht="12.75">
      <c r="C211" s="1"/>
      <c r="D211" s="1"/>
      <c r="E211" s="1"/>
      <c r="F211" s="59"/>
      <c r="G211" s="59"/>
      <c r="H211" s="59"/>
      <c r="I211" s="59"/>
    </row>
    <row r="212" spans="3:9" ht="12.75">
      <c r="C212" s="1"/>
      <c r="D212" s="1"/>
      <c r="E212" s="1"/>
      <c r="F212" s="59"/>
      <c r="G212" s="59"/>
      <c r="H212" s="59"/>
      <c r="I212" s="59"/>
    </row>
    <row r="213" spans="3:9" ht="12.75">
      <c r="C213" s="1"/>
      <c r="D213" s="1"/>
      <c r="E213" s="1"/>
      <c r="F213" s="59"/>
      <c r="G213" s="59"/>
      <c r="H213" s="59"/>
      <c r="I213" s="59"/>
    </row>
    <row r="214" spans="3:9" ht="12.75">
      <c r="C214" s="1"/>
      <c r="D214" s="1"/>
      <c r="E214" s="1"/>
      <c r="F214" s="59"/>
      <c r="G214" s="59"/>
      <c r="H214" s="59"/>
      <c r="I214" s="59"/>
    </row>
    <row r="215" spans="3:9" ht="12.75">
      <c r="C215" s="1"/>
      <c r="D215" s="1"/>
      <c r="E215" s="1"/>
      <c r="F215" s="59"/>
      <c r="G215" s="59"/>
      <c r="H215" s="59"/>
      <c r="I215" s="59"/>
    </row>
    <row r="216" spans="3:9" ht="12.75">
      <c r="C216" s="1"/>
      <c r="D216" s="1"/>
      <c r="E216" s="1"/>
      <c r="F216" s="59"/>
      <c r="G216" s="59"/>
      <c r="H216" s="59"/>
      <c r="I216" s="59"/>
    </row>
    <row r="217" spans="3:9" ht="12.75">
      <c r="C217" s="1"/>
      <c r="D217" s="1"/>
      <c r="E217" s="1"/>
      <c r="F217" s="59"/>
      <c r="G217" s="59"/>
      <c r="H217" s="59"/>
      <c r="I217" s="59"/>
    </row>
    <row r="218" spans="3:9" ht="12.75">
      <c r="C218" s="1"/>
      <c r="D218" s="1"/>
      <c r="E218" s="1"/>
      <c r="F218" s="59"/>
      <c r="G218" s="59"/>
      <c r="H218" s="59"/>
      <c r="I218" s="59"/>
    </row>
    <row r="219" spans="3:9" ht="12.75">
      <c r="C219" s="1"/>
      <c r="D219" s="1"/>
      <c r="E219" s="1"/>
      <c r="F219" s="59"/>
      <c r="G219" s="59"/>
      <c r="H219" s="59"/>
      <c r="I219" s="59"/>
    </row>
    <row r="220" spans="3:9" ht="12.75">
      <c r="C220" s="1"/>
      <c r="D220" s="1"/>
      <c r="E220" s="1"/>
      <c r="F220" s="59"/>
      <c r="G220" s="59"/>
      <c r="H220" s="59"/>
      <c r="I220" s="59"/>
    </row>
    <row r="221" spans="3:9" ht="12.75">
      <c r="C221" s="1"/>
      <c r="D221" s="1"/>
      <c r="E221" s="1"/>
      <c r="F221" s="59"/>
      <c r="G221" s="59"/>
      <c r="H221" s="59"/>
      <c r="I221" s="59"/>
    </row>
    <row r="222" spans="3:9" ht="12.75">
      <c r="C222" s="1"/>
      <c r="D222" s="1"/>
      <c r="E222" s="1"/>
      <c r="F222" s="59"/>
      <c r="G222" s="59"/>
      <c r="H222" s="59"/>
      <c r="I222" s="59"/>
    </row>
    <row r="223" spans="3:9" ht="12.75">
      <c r="C223" s="1"/>
      <c r="D223" s="1"/>
      <c r="E223" s="1"/>
      <c r="F223" s="59"/>
      <c r="G223" s="59"/>
      <c r="H223" s="59"/>
      <c r="I223" s="59"/>
    </row>
    <row r="224" spans="3:9" ht="12.75">
      <c r="C224" s="1"/>
      <c r="D224" s="1"/>
      <c r="E224" s="1"/>
      <c r="F224" s="59"/>
      <c r="G224" s="59"/>
      <c r="H224" s="59"/>
      <c r="I224" s="59"/>
    </row>
    <row r="225" spans="3:9" ht="12.75">
      <c r="C225" s="1"/>
      <c r="D225" s="1"/>
      <c r="E225" s="1"/>
      <c r="F225" s="59"/>
      <c r="G225" s="59"/>
      <c r="H225" s="59"/>
      <c r="I225" s="59"/>
    </row>
    <row r="226" spans="3:9" ht="12.75">
      <c r="C226" s="1"/>
      <c r="D226" s="1"/>
      <c r="E226" s="1"/>
      <c r="F226" s="59"/>
      <c r="G226" s="59"/>
      <c r="H226" s="59"/>
      <c r="I226" s="59"/>
    </row>
    <row r="227" spans="3:9" ht="12.75">
      <c r="C227" s="1"/>
      <c r="D227" s="1"/>
      <c r="E227" s="1"/>
      <c r="F227" s="59"/>
      <c r="G227" s="59"/>
      <c r="H227" s="59"/>
      <c r="I227" s="59"/>
    </row>
    <row r="228" spans="3:9" ht="12.75">
      <c r="C228" s="1"/>
      <c r="D228" s="1"/>
      <c r="E228" s="1"/>
      <c r="F228" s="59"/>
      <c r="G228" s="59"/>
      <c r="H228" s="59"/>
      <c r="I228" s="59"/>
    </row>
    <row r="229" spans="3:9" ht="12.75">
      <c r="C229" s="1"/>
      <c r="D229" s="1"/>
      <c r="E229" s="1"/>
      <c r="F229" s="59"/>
      <c r="G229" s="59"/>
      <c r="H229" s="59"/>
      <c r="I229" s="59"/>
    </row>
    <row r="230" spans="3:9" ht="12.75">
      <c r="C230" s="1"/>
      <c r="D230" s="1"/>
      <c r="E230" s="1"/>
      <c r="F230" s="59"/>
      <c r="G230" s="59"/>
      <c r="H230" s="59"/>
      <c r="I230" s="59"/>
    </row>
    <row r="231" spans="3:9" ht="12.75">
      <c r="C231" s="1"/>
      <c r="D231" s="1"/>
      <c r="E231" s="1"/>
      <c r="F231" s="59"/>
      <c r="G231" s="59"/>
      <c r="H231" s="59"/>
      <c r="I231" s="59"/>
    </row>
    <row r="232" spans="3:9" ht="12.75">
      <c r="C232" s="1"/>
      <c r="D232" s="1"/>
      <c r="E232" s="1"/>
      <c r="F232" s="59"/>
      <c r="G232" s="59"/>
      <c r="H232" s="59"/>
      <c r="I232" s="59"/>
    </row>
    <row r="233" spans="3:9" ht="12.75">
      <c r="C233" s="1"/>
      <c r="D233" s="1"/>
      <c r="E233" s="1"/>
      <c r="F233" s="59"/>
      <c r="G233" s="59"/>
      <c r="H233" s="59"/>
      <c r="I233" s="59"/>
    </row>
    <row r="234" spans="3:9" ht="12.75">
      <c r="C234" s="1"/>
      <c r="D234" s="1"/>
      <c r="E234" s="1"/>
      <c r="F234" s="59"/>
      <c r="G234" s="59"/>
      <c r="H234" s="59"/>
      <c r="I234" s="59"/>
    </row>
    <row r="235" spans="3:9" ht="12.75">
      <c r="C235" s="1"/>
      <c r="D235" s="1"/>
      <c r="E235" s="1"/>
      <c r="F235" s="59"/>
      <c r="G235" s="59"/>
      <c r="H235" s="59"/>
      <c r="I235" s="59"/>
    </row>
    <row r="236" spans="3:9" ht="12.75">
      <c r="C236" s="1"/>
      <c r="D236" s="1"/>
      <c r="E236" s="1"/>
      <c r="F236" s="59"/>
      <c r="G236" s="59"/>
      <c r="H236" s="59"/>
      <c r="I236" s="59"/>
    </row>
    <row r="237" spans="3:9" ht="12.75">
      <c r="C237" s="1"/>
      <c r="D237" s="1"/>
      <c r="E237" s="1"/>
      <c r="F237" s="59"/>
      <c r="G237" s="59"/>
      <c r="H237" s="59"/>
      <c r="I237" s="59"/>
    </row>
    <row r="238" spans="3:9" ht="12.75">
      <c r="C238" s="1"/>
      <c r="D238" s="1"/>
      <c r="E238" s="1"/>
      <c r="F238" s="59"/>
      <c r="G238" s="59"/>
      <c r="H238" s="59"/>
      <c r="I238" s="59"/>
    </row>
    <row r="239" spans="3:9" ht="12.75">
      <c r="C239" s="1"/>
      <c r="D239" s="1"/>
      <c r="E239" s="1"/>
      <c r="F239" s="59"/>
      <c r="G239" s="59"/>
      <c r="H239" s="59"/>
      <c r="I239" s="59"/>
    </row>
    <row r="240" spans="3:9" ht="12.75">
      <c r="C240" s="1"/>
      <c r="D240" s="1"/>
      <c r="E240" s="1"/>
      <c r="F240" s="59"/>
      <c r="G240" s="59"/>
      <c r="H240" s="59"/>
      <c r="I240" s="59"/>
    </row>
    <row r="241" spans="3:9" ht="12.75">
      <c r="C241" s="1"/>
      <c r="D241" s="1"/>
      <c r="E241" s="1"/>
      <c r="F241" s="59"/>
      <c r="G241" s="59"/>
      <c r="H241" s="59"/>
      <c r="I241" s="59"/>
    </row>
    <row r="242" spans="3:9" ht="12.75">
      <c r="C242" s="1"/>
      <c r="D242" s="1"/>
      <c r="E242" s="1"/>
      <c r="F242" s="59"/>
      <c r="G242" s="59"/>
      <c r="H242" s="59"/>
      <c r="I242" s="59"/>
    </row>
    <row r="243" spans="3:9" ht="12.75">
      <c r="C243" s="1"/>
      <c r="D243" s="1"/>
      <c r="E243" s="1"/>
      <c r="F243" s="59"/>
      <c r="G243" s="59"/>
      <c r="H243" s="59"/>
      <c r="I243" s="59"/>
    </row>
    <row r="244" spans="3:9" ht="12.75">
      <c r="C244" s="1"/>
      <c r="D244" s="1"/>
      <c r="E244" s="1"/>
      <c r="F244" s="59"/>
      <c r="G244" s="59"/>
      <c r="H244" s="59"/>
      <c r="I244" s="59"/>
    </row>
    <row r="245" spans="3:9" ht="12.75">
      <c r="C245" s="1"/>
      <c r="D245" s="1"/>
      <c r="E245" s="1"/>
      <c r="F245" s="59"/>
      <c r="G245" s="59"/>
      <c r="H245" s="59"/>
      <c r="I245" s="59"/>
    </row>
    <row r="246" spans="3:9" ht="12.75">
      <c r="C246" s="1"/>
      <c r="D246" s="1"/>
      <c r="E246" s="1"/>
      <c r="F246" s="59"/>
      <c r="G246" s="59"/>
      <c r="H246" s="59"/>
      <c r="I246" s="59"/>
    </row>
    <row r="247" spans="3:9" ht="12.75">
      <c r="C247" s="1"/>
      <c r="D247" s="1"/>
      <c r="E247" s="1"/>
      <c r="F247" s="59"/>
      <c r="G247" s="59"/>
      <c r="H247" s="59"/>
      <c r="I247" s="59"/>
    </row>
    <row r="248" spans="3:9" ht="12.75">
      <c r="C248" s="1"/>
      <c r="D248" s="1"/>
      <c r="E248" s="1"/>
      <c r="F248" s="59"/>
      <c r="G248" s="59"/>
      <c r="H248" s="59"/>
      <c r="I248" s="59"/>
    </row>
    <row r="249" spans="3:9" ht="12.75">
      <c r="C249" s="1"/>
      <c r="D249" s="1"/>
      <c r="E249" s="1"/>
      <c r="F249" s="59"/>
      <c r="G249" s="59"/>
      <c r="H249" s="59"/>
      <c r="I249" s="59"/>
    </row>
    <row r="250" spans="3:9" ht="12.75">
      <c r="C250" s="1"/>
      <c r="D250" s="1"/>
      <c r="E250" s="1"/>
      <c r="F250" s="59"/>
      <c r="G250" s="59"/>
      <c r="H250" s="59"/>
      <c r="I250" s="59"/>
    </row>
    <row r="251" spans="3:9" ht="12.75">
      <c r="C251" s="1"/>
      <c r="D251" s="1"/>
      <c r="E251" s="1"/>
      <c r="F251" s="59"/>
      <c r="G251" s="59"/>
      <c r="H251" s="59"/>
      <c r="I251" s="59"/>
    </row>
    <row r="252" spans="3:9" ht="12.75">
      <c r="C252" s="1"/>
      <c r="D252" s="1"/>
      <c r="E252" s="1"/>
      <c r="F252" s="59"/>
      <c r="G252" s="59"/>
      <c r="H252" s="59"/>
      <c r="I252" s="59"/>
    </row>
    <row r="253" spans="3:9" ht="12.75">
      <c r="C253" s="1"/>
      <c r="D253" s="1"/>
      <c r="E253" s="1"/>
      <c r="F253" s="59"/>
      <c r="G253" s="59"/>
      <c r="H253" s="59"/>
      <c r="I253" s="59"/>
    </row>
    <row r="254" spans="3:9" ht="12.75">
      <c r="C254" s="1"/>
      <c r="D254" s="1"/>
      <c r="E254" s="1"/>
      <c r="F254" s="59"/>
      <c r="G254" s="59"/>
      <c r="H254" s="59"/>
      <c r="I254" s="59"/>
    </row>
    <row r="255" spans="3:9" ht="12.75">
      <c r="C255" s="1"/>
      <c r="D255" s="1"/>
      <c r="E255" s="1"/>
      <c r="F255" s="59"/>
      <c r="G255" s="59"/>
      <c r="H255" s="59"/>
      <c r="I255" s="59"/>
    </row>
    <row r="256" spans="3:9" ht="12.75">
      <c r="C256" s="1"/>
      <c r="D256" s="1"/>
      <c r="E256" s="1"/>
      <c r="F256" s="59"/>
      <c r="G256" s="59"/>
      <c r="H256" s="59"/>
      <c r="I256" s="59"/>
    </row>
    <row r="257" spans="3:9" ht="12.75">
      <c r="C257" s="1"/>
      <c r="D257" s="1"/>
      <c r="E257" s="1"/>
      <c r="F257" s="59"/>
      <c r="G257" s="59"/>
      <c r="H257" s="59"/>
      <c r="I257" s="59"/>
    </row>
    <row r="258" spans="3:9" ht="12.75">
      <c r="C258" s="1"/>
      <c r="D258" s="1"/>
      <c r="E258" s="1"/>
      <c r="F258" s="59"/>
      <c r="G258" s="59"/>
      <c r="H258" s="59"/>
      <c r="I258" s="59"/>
    </row>
    <row r="259" spans="3:9" ht="12.75">
      <c r="C259" s="1"/>
      <c r="D259" s="1"/>
      <c r="E259" s="1"/>
      <c r="F259" s="59"/>
      <c r="G259" s="59"/>
      <c r="H259" s="59"/>
      <c r="I259" s="59"/>
    </row>
    <row r="260" spans="3:9" ht="12.75">
      <c r="C260" s="1"/>
      <c r="D260" s="1"/>
      <c r="E260" s="1"/>
      <c r="F260" s="59"/>
      <c r="G260" s="59"/>
      <c r="H260" s="59"/>
      <c r="I260" s="59"/>
    </row>
    <row r="261" spans="3:9" ht="12.75">
      <c r="C261" s="1"/>
      <c r="D261" s="1"/>
      <c r="E261" s="1"/>
      <c r="F261" s="59"/>
      <c r="G261" s="59"/>
      <c r="H261" s="59"/>
      <c r="I261" s="59"/>
    </row>
    <row r="262" spans="3:9" ht="12.75">
      <c r="C262" s="1"/>
      <c r="D262" s="1"/>
      <c r="E262" s="1"/>
      <c r="F262" s="59"/>
      <c r="G262" s="59"/>
      <c r="H262" s="59"/>
      <c r="I262" s="59"/>
    </row>
    <row r="263" spans="3:9" ht="12.75">
      <c r="C263" s="1"/>
      <c r="D263" s="1"/>
      <c r="E263" s="1"/>
      <c r="F263" s="59"/>
      <c r="G263" s="59"/>
      <c r="H263" s="59"/>
      <c r="I263" s="59"/>
    </row>
    <row r="264" spans="3:9" ht="12.75">
      <c r="C264" s="1"/>
      <c r="D264" s="1"/>
      <c r="E264" s="1"/>
      <c r="F264" s="59"/>
      <c r="G264" s="59"/>
      <c r="H264" s="59"/>
      <c r="I264" s="59"/>
    </row>
    <row r="265" spans="3:9" ht="12.75">
      <c r="C265" s="1"/>
      <c r="D265" s="1"/>
      <c r="E265" s="1"/>
      <c r="F265" s="59"/>
      <c r="G265" s="59"/>
      <c r="H265" s="59"/>
      <c r="I265" s="59"/>
    </row>
    <row r="266" spans="3:9" ht="12.75">
      <c r="C266" s="1"/>
      <c r="D266" s="1"/>
      <c r="E266" s="1"/>
      <c r="F266" s="59"/>
      <c r="G266" s="59"/>
      <c r="H266" s="59"/>
      <c r="I266" s="59"/>
    </row>
    <row r="267" spans="3:9" ht="12.75">
      <c r="C267" s="1"/>
      <c r="D267" s="1"/>
      <c r="E267" s="1"/>
      <c r="F267" s="59"/>
      <c r="G267" s="59"/>
      <c r="H267" s="59"/>
      <c r="I267" s="59"/>
    </row>
    <row r="268" spans="3:9" ht="12.75">
      <c r="C268" s="1"/>
      <c r="D268" s="1"/>
      <c r="E268" s="1"/>
      <c r="F268" s="59"/>
      <c r="G268" s="59"/>
      <c r="H268" s="59"/>
      <c r="I268" s="59"/>
    </row>
    <row r="269" spans="3:9" ht="12.75">
      <c r="C269" s="1"/>
      <c r="D269" s="1"/>
      <c r="E269" s="1"/>
      <c r="F269" s="59"/>
      <c r="G269" s="59"/>
      <c r="H269" s="59"/>
      <c r="I269" s="59"/>
    </row>
    <row r="270" spans="3:9" ht="12.75">
      <c r="C270" s="1"/>
      <c r="D270" s="1"/>
      <c r="E270" s="1"/>
      <c r="F270" s="59"/>
      <c r="G270" s="59"/>
      <c r="H270" s="59"/>
      <c r="I270" s="59"/>
    </row>
    <row r="271" spans="3:9" ht="12.75">
      <c r="C271" s="1"/>
      <c r="D271" s="1"/>
      <c r="E271" s="1"/>
      <c r="F271" s="59"/>
      <c r="G271" s="59"/>
      <c r="H271" s="59"/>
      <c r="I271" s="59"/>
    </row>
    <row r="272" spans="3:9" ht="12.75">
      <c r="C272" s="1"/>
      <c r="D272" s="1"/>
      <c r="E272" s="1"/>
      <c r="F272" s="59"/>
      <c r="G272" s="59"/>
      <c r="H272" s="59"/>
      <c r="I272" s="59"/>
    </row>
    <row r="273" spans="3:9" ht="12.75">
      <c r="C273" s="1"/>
      <c r="D273" s="1"/>
      <c r="E273" s="1"/>
      <c r="F273" s="59"/>
      <c r="G273" s="59"/>
      <c r="H273" s="59"/>
      <c r="I273" s="59"/>
    </row>
    <row r="274" spans="3:9" ht="12.75">
      <c r="C274" s="1"/>
      <c r="D274" s="1"/>
      <c r="E274" s="1"/>
      <c r="F274" s="59"/>
      <c r="G274" s="59"/>
      <c r="H274" s="59"/>
      <c r="I274" s="59"/>
    </row>
    <row r="275" spans="3:9" ht="12.75">
      <c r="C275" s="1"/>
      <c r="D275" s="1"/>
      <c r="E275" s="1"/>
      <c r="F275" s="59"/>
      <c r="G275" s="59"/>
      <c r="H275" s="59"/>
      <c r="I275" s="59"/>
    </row>
    <row r="276" spans="3:9" ht="12.75">
      <c r="C276" s="1"/>
      <c r="D276" s="1"/>
      <c r="E276" s="1"/>
      <c r="F276" s="59"/>
      <c r="G276" s="59"/>
      <c r="H276" s="59"/>
      <c r="I276" s="59"/>
    </row>
    <row r="277" spans="3:9" ht="12.75">
      <c r="C277" s="1"/>
      <c r="D277" s="1"/>
      <c r="E277" s="1"/>
      <c r="F277" s="59"/>
      <c r="G277" s="59"/>
      <c r="H277" s="59"/>
      <c r="I277" s="59"/>
    </row>
    <row r="278" spans="3:9" ht="12.75">
      <c r="C278" s="1"/>
      <c r="D278" s="1"/>
      <c r="E278" s="1"/>
      <c r="F278" s="59"/>
      <c r="G278" s="59"/>
      <c r="H278" s="59"/>
      <c r="I278" s="59"/>
    </row>
    <row r="279" spans="3:9" ht="12.75">
      <c r="C279" s="1"/>
      <c r="D279" s="1"/>
      <c r="E279" s="1"/>
      <c r="F279" s="59"/>
      <c r="G279" s="59"/>
      <c r="H279" s="59"/>
      <c r="I279" s="59"/>
    </row>
    <row r="280" spans="3:9" ht="12.75">
      <c r="C280" s="1"/>
      <c r="D280" s="1"/>
      <c r="E280" s="1"/>
      <c r="F280" s="59"/>
      <c r="G280" s="59"/>
      <c r="H280" s="59"/>
      <c r="I280" s="59"/>
    </row>
    <row r="281" spans="3:9" ht="12.75">
      <c r="C281" s="1"/>
      <c r="D281" s="1"/>
      <c r="E281" s="1"/>
      <c r="F281" s="59"/>
      <c r="G281" s="59"/>
      <c r="H281" s="59"/>
      <c r="I281" s="59"/>
    </row>
    <row r="282" spans="3:9" ht="12.75">
      <c r="C282" s="1"/>
      <c r="D282" s="1"/>
      <c r="E282" s="1"/>
      <c r="F282" s="59"/>
      <c r="G282" s="59"/>
      <c r="H282" s="59"/>
      <c r="I282" s="59"/>
    </row>
    <row r="283" spans="3:9" ht="12.75">
      <c r="C283" s="1"/>
      <c r="D283" s="1"/>
      <c r="E283" s="1"/>
      <c r="F283" s="59"/>
      <c r="G283" s="59"/>
      <c r="H283" s="59"/>
      <c r="I283" s="59"/>
    </row>
    <row r="284" spans="3:9" ht="12.75">
      <c r="C284" s="1"/>
      <c r="D284" s="1"/>
      <c r="E284" s="1"/>
      <c r="F284" s="59"/>
      <c r="G284" s="59"/>
      <c r="H284" s="59"/>
      <c r="I284" s="59"/>
    </row>
    <row r="285" spans="3:9" ht="12.75">
      <c r="C285" s="1"/>
      <c r="D285" s="1"/>
      <c r="E285" s="1"/>
      <c r="F285" s="59"/>
      <c r="G285" s="59"/>
      <c r="H285" s="59"/>
      <c r="I285" s="59"/>
    </row>
    <row r="286" spans="3:9" ht="12.75">
      <c r="C286" s="1"/>
      <c r="D286" s="1"/>
      <c r="E286" s="1"/>
      <c r="F286" s="59"/>
      <c r="G286" s="59"/>
      <c r="H286" s="59"/>
      <c r="I286" s="59"/>
    </row>
    <row r="287" spans="3:9" ht="12.75">
      <c r="C287" s="1"/>
      <c r="D287" s="1"/>
      <c r="E287" s="1"/>
      <c r="F287" s="59"/>
      <c r="G287" s="59"/>
      <c r="H287" s="59"/>
      <c r="I287" s="59"/>
    </row>
    <row r="288" spans="3:9" ht="12.75">
      <c r="C288" s="1"/>
      <c r="D288" s="1"/>
      <c r="E288" s="1"/>
      <c r="F288" s="59"/>
      <c r="G288" s="59"/>
      <c r="H288" s="59"/>
      <c r="I288" s="59"/>
    </row>
    <row r="289" ht="12.75">
      <c r="I289" s="59"/>
    </row>
  </sheetData>
  <sheetProtection/>
  <printOptions/>
  <pageMargins left="0.3937007874015748" right="0.3937007874015748" top="0.3937007874015748" bottom="0.31496062992125984" header="0.2362204724409449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6"/>
  <sheetViews>
    <sheetView tabSelected="1" zoomScale="90" zoomScaleNormal="90" zoomScalePageLayoutView="0" workbookViewId="0" topLeftCell="A1">
      <selection activeCell="P9" sqref="P9"/>
    </sheetView>
  </sheetViews>
  <sheetFormatPr defaultColWidth="9.140625" defaultRowHeight="12.75"/>
  <cols>
    <col min="3" max="3" width="36.8515625" style="0" customWidth="1"/>
    <col min="4" max="4" width="17.421875" style="0" customWidth="1"/>
    <col min="5" max="5" width="11.28125" style="0" customWidth="1"/>
    <col min="6" max="6" width="12.28125" style="0" customWidth="1"/>
    <col min="7" max="7" width="12.140625" style="0" customWidth="1"/>
    <col min="9" max="9" width="10.7109375" style="0" customWidth="1"/>
  </cols>
  <sheetData>
    <row r="2" spans="1:19" ht="25.5">
      <c r="A2" s="100" t="s">
        <v>88</v>
      </c>
      <c r="B2" s="101"/>
      <c r="C2" s="102"/>
      <c r="D2" s="102"/>
      <c r="E2" s="102"/>
      <c r="F2" s="102"/>
      <c r="G2" s="102"/>
      <c r="H2" s="103"/>
      <c r="I2" s="103"/>
      <c r="J2" s="103"/>
      <c r="K2" s="104"/>
      <c r="M2" s="104"/>
      <c r="N2" s="104"/>
      <c r="O2" s="104"/>
      <c r="P2" s="104"/>
      <c r="Q2" s="104"/>
      <c r="R2" s="101"/>
      <c r="S2" s="104"/>
    </row>
    <row r="3" spans="1:19" ht="25.5">
      <c r="A3" s="105"/>
      <c r="B3" s="74"/>
      <c r="C3" s="106"/>
      <c r="D3" s="106"/>
      <c r="E3" s="106"/>
      <c r="F3" s="106"/>
      <c r="G3" s="106"/>
      <c r="H3" s="106"/>
      <c r="I3" s="106"/>
      <c r="J3" s="107"/>
      <c r="K3" s="108"/>
      <c r="L3" s="108"/>
      <c r="M3" s="107"/>
      <c r="N3" s="107"/>
      <c r="O3" s="107"/>
      <c r="P3" s="107"/>
      <c r="Q3" s="107"/>
      <c r="R3" s="74"/>
      <c r="S3" s="109"/>
    </row>
    <row r="4" spans="1:19" ht="12.75">
      <c r="A4" s="110" t="s">
        <v>89</v>
      </c>
      <c r="B4" s="111"/>
      <c r="C4" s="112"/>
      <c r="D4" s="112"/>
      <c r="E4" s="112"/>
      <c r="F4" s="112"/>
      <c r="G4" s="113"/>
      <c r="H4" s="112"/>
      <c r="I4" s="112" t="s">
        <v>90</v>
      </c>
      <c r="J4" s="112"/>
      <c r="K4" s="112"/>
      <c r="L4" s="112"/>
      <c r="M4" s="112"/>
      <c r="N4" s="112"/>
      <c r="O4" s="112"/>
      <c r="P4" s="112"/>
      <c r="Q4" s="112"/>
      <c r="R4" s="112"/>
      <c r="S4" s="114"/>
    </row>
    <row r="5" spans="1:19" ht="12.75">
      <c r="A5" s="75" t="s">
        <v>91</v>
      </c>
      <c r="B5" s="76"/>
      <c r="C5" s="77" t="s">
        <v>90</v>
      </c>
      <c r="D5" s="78"/>
      <c r="E5" s="78"/>
      <c r="F5" s="78"/>
      <c r="G5" s="79"/>
      <c r="H5" s="76"/>
      <c r="I5" s="76"/>
      <c r="J5" s="76"/>
      <c r="K5" s="76"/>
      <c r="L5" s="76"/>
      <c r="M5" s="78" t="s">
        <v>92</v>
      </c>
      <c r="N5" s="1"/>
      <c r="O5" s="80"/>
      <c r="P5" s="76"/>
      <c r="Q5" s="76"/>
      <c r="R5" s="76"/>
      <c r="S5" s="81"/>
    </row>
    <row r="6" spans="1:19" ht="12.75">
      <c r="A6" s="75" t="s">
        <v>120</v>
      </c>
      <c r="B6" s="76"/>
      <c r="C6" s="77" t="s">
        <v>90</v>
      </c>
      <c r="D6" s="78" t="s">
        <v>121</v>
      </c>
      <c r="E6" s="78"/>
      <c r="F6" s="78"/>
      <c r="G6" s="82"/>
      <c r="H6" s="76"/>
      <c r="I6" s="76"/>
      <c r="J6" s="76"/>
      <c r="K6" s="76"/>
      <c r="L6" s="76"/>
      <c r="M6" s="76"/>
      <c r="N6" s="76"/>
      <c r="O6" s="83"/>
      <c r="P6" s="76"/>
      <c r="Q6" s="76"/>
      <c r="R6" s="76"/>
      <c r="S6" s="81"/>
    </row>
    <row r="7" spans="1:19" ht="12.75">
      <c r="A7" s="75" t="s">
        <v>93</v>
      </c>
      <c r="B7" s="76"/>
      <c r="C7" s="77" t="s">
        <v>90</v>
      </c>
      <c r="D7" s="115" t="s">
        <v>117</v>
      </c>
      <c r="E7" s="115"/>
      <c r="F7" s="115"/>
      <c r="G7" s="82"/>
      <c r="H7" s="76"/>
      <c r="I7" s="76"/>
      <c r="J7" s="76"/>
      <c r="K7" s="76"/>
      <c r="L7" s="76"/>
      <c r="M7" s="76"/>
      <c r="N7" s="78" t="s">
        <v>119</v>
      </c>
      <c r="O7" s="76"/>
      <c r="P7" s="76"/>
      <c r="Q7" s="76"/>
      <c r="R7" s="76"/>
      <c r="S7" s="81"/>
    </row>
    <row r="8" spans="1:19" ht="12.75">
      <c r="A8" s="85" t="s">
        <v>94</v>
      </c>
      <c r="B8" s="86"/>
      <c r="C8" s="86"/>
      <c r="D8" s="87" t="s">
        <v>116</v>
      </c>
      <c r="E8" s="87"/>
      <c r="F8" s="87"/>
      <c r="G8" s="88"/>
      <c r="H8" s="86"/>
      <c r="I8" s="86" t="s">
        <v>90</v>
      </c>
      <c r="J8" s="86" t="s">
        <v>90</v>
      </c>
      <c r="K8" s="86"/>
      <c r="L8" s="86" t="s">
        <v>118</v>
      </c>
      <c r="M8" s="89">
        <v>173831</v>
      </c>
      <c r="N8" s="86"/>
      <c r="O8" s="86"/>
      <c r="P8" s="90" t="s">
        <v>227</v>
      </c>
      <c r="Q8" s="91"/>
      <c r="R8" s="92"/>
      <c r="S8" s="93"/>
    </row>
    <row r="9" spans="1:19" ht="12.75">
      <c r="A9" s="94"/>
      <c r="B9" s="86"/>
      <c r="C9" s="86"/>
      <c r="D9" s="86"/>
      <c r="E9" s="86"/>
      <c r="F9" s="86"/>
      <c r="G9" s="95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116"/>
    </row>
    <row r="10" spans="1:19" ht="12.75">
      <c r="A10" s="84"/>
      <c r="B10" s="76"/>
      <c r="C10" s="76"/>
      <c r="D10" s="76"/>
      <c r="E10" s="76"/>
      <c r="F10" s="76"/>
      <c r="G10" s="82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81"/>
    </row>
    <row r="11" spans="1:19" ht="13.5" thickBot="1">
      <c r="A11" s="117"/>
      <c r="B11" s="97"/>
      <c r="C11" s="97"/>
      <c r="D11" s="97"/>
      <c r="E11" s="97"/>
      <c r="F11" s="97"/>
      <c r="G11" s="96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118"/>
    </row>
    <row r="12" spans="1:19" ht="12.75">
      <c r="A12" s="123"/>
      <c r="B12" s="124"/>
      <c r="C12" s="125"/>
      <c r="D12" s="125"/>
      <c r="E12" s="125"/>
      <c r="F12" s="125"/>
      <c r="G12" s="126"/>
      <c r="H12" s="127"/>
      <c r="I12" s="127"/>
      <c r="J12" s="127"/>
      <c r="K12" s="127"/>
      <c r="L12" s="128" t="s">
        <v>95</v>
      </c>
      <c r="M12" s="127"/>
      <c r="N12" s="127"/>
      <c r="O12" s="127"/>
      <c r="P12" s="127" t="s">
        <v>90</v>
      </c>
      <c r="Q12" s="128" t="s">
        <v>90</v>
      </c>
      <c r="R12" s="128" t="s">
        <v>90</v>
      </c>
      <c r="S12" s="129"/>
    </row>
    <row r="13" spans="1:19" ht="12.75">
      <c r="A13" s="130" t="s">
        <v>96</v>
      </c>
      <c r="B13" s="131" t="s">
        <v>97</v>
      </c>
      <c r="C13" s="132"/>
      <c r="D13" s="133" t="s">
        <v>98</v>
      </c>
      <c r="E13" s="134" t="s">
        <v>125</v>
      </c>
      <c r="F13" s="132" t="s">
        <v>107</v>
      </c>
      <c r="G13" s="134" t="s">
        <v>107</v>
      </c>
      <c r="H13" s="135" t="s">
        <v>99</v>
      </c>
      <c r="I13" s="136"/>
      <c r="J13" s="135" t="s">
        <v>100</v>
      </c>
      <c r="K13" s="136"/>
      <c r="L13" s="135" t="s">
        <v>101</v>
      </c>
      <c r="M13" s="136"/>
      <c r="N13" s="135" t="s">
        <v>102</v>
      </c>
      <c r="O13" s="136"/>
      <c r="P13" s="135" t="s">
        <v>103</v>
      </c>
      <c r="Q13" s="136"/>
      <c r="R13" s="135" t="s">
        <v>104</v>
      </c>
      <c r="S13" s="136"/>
    </row>
    <row r="14" spans="1:19" ht="13.5" thickBot="1">
      <c r="A14" s="137"/>
      <c r="B14" s="138" t="s">
        <v>105</v>
      </c>
      <c r="C14" s="131"/>
      <c r="D14" s="139" t="s">
        <v>106</v>
      </c>
      <c r="E14" s="140" t="s">
        <v>107</v>
      </c>
      <c r="F14" s="131" t="s">
        <v>126</v>
      </c>
      <c r="G14" s="140" t="s">
        <v>127</v>
      </c>
      <c r="H14" s="141" t="s">
        <v>108</v>
      </c>
      <c r="I14" s="141" t="s">
        <v>109</v>
      </c>
      <c r="J14" s="141" t="s">
        <v>108</v>
      </c>
      <c r="K14" s="141" t="s">
        <v>109</v>
      </c>
      <c r="L14" s="141" t="s">
        <v>108</v>
      </c>
      <c r="M14" s="141" t="s">
        <v>109</v>
      </c>
      <c r="N14" s="141" t="s">
        <v>108</v>
      </c>
      <c r="O14" s="141" t="s">
        <v>109</v>
      </c>
      <c r="P14" s="141" t="s">
        <v>108</v>
      </c>
      <c r="Q14" s="141" t="s">
        <v>109</v>
      </c>
      <c r="R14" s="141" t="s">
        <v>108</v>
      </c>
      <c r="S14" s="141" t="s">
        <v>109</v>
      </c>
    </row>
    <row r="15" spans="1:19" ht="12.75">
      <c r="A15" s="142">
        <v>1</v>
      </c>
      <c r="B15" s="27" t="str">
        <f>ORÇAMENTO!C12</f>
        <v>INSTALAÇÕES PROVISÓRIAS</v>
      </c>
      <c r="C15" s="27"/>
      <c r="D15" s="173">
        <f>ORÇAMENTO!I12</f>
        <v>1619.92</v>
      </c>
      <c r="E15" s="159">
        <f>D15*100/D29</f>
        <v>0.9177886473581658</v>
      </c>
      <c r="F15" s="168">
        <f>E15*0.5524</f>
        <v>0.5069864488006508</v>
      </c>
      <c r="G15" s="169">
        <f>E15*0.4476</f>
        <v>0.410802198557515</v>
      </c>
      <c r="H15" s="143">
        <v>100</v>
      </c>
      <c r="I15" s="161">
        <f aca="true" t="shared" si="0" ref="I15:I27">H15</f>
        <v>100</v>
      </c>
      <c r="J15" s="149"/>
      <c r="K15" s="161">
        <f>J15+I15</f>
        <v>100</v>
      </c>
      <c r="L15" s="149"/>
      <c r="M15" s="161">
        <f>K15+L15</f>
        <v>100</v>
      </c>
      <c r="N15" s="149"/>
      <c r="O15" s="161">
        <f>SUM(H15,J15,L15,N15)</f>
        <v>100</v>
      </c>
      <c r="P15" s="149"/>
      <c r="Q15" s="161">
        <f>SUM(H15,J15,L15,N15,P15)</f>
        <v>100</v>
      </c>
      <c r="R15" s="149"/>
      <c r="S15" s="161">
        <f>SUM(H15,J15,L15,N15,P15,R15)</f>
        <v>100</v>
      </c>
    </row>
    <row r="16" spans="1:19" ht="12.75">
      <c r="A16" s="144">
        <v>2</v>
      </c>
      <c r="B16" s="28" t="str">
        <f>ORÇAMENTO!C16</f>
        <v>TRABALHOS EM TERRA</v>
      </c>
      <c r="C16" s="145"/>
      <c r="D16" s="173">
        <f>ORÇAMENTO!I16</f>
        <v>887.7387</v>
      </c>
      <c r="E16" s="159">
        <f>D16*100/D29</f>
        <v>0.5029609491089044</v>
      </c>
      <c r="F16" s="168">
        <f aca="true" t="shared" si="1" ref="F16:F27">E16*0.5524</f>
        <v>0.2778356282877588</v>
      </c>
      <c r="G16" s="169">
        <f aca="true" t="shared" si="2" ref="G16:G27">E16*0.4476</f>
        <v>0.2251253208211456</v>
      </c>
      <c r="H16" s="143">
        <v>100</v>
      </c>
      <c r="I16" s="161">
        <f t="shared" si="0"/>
        <v>100</v>
      </c>
      <c r="J16" s="146"/>
      <c r="K16" s="161">
        <f aca="true" t="shared" si="3" ref="K16:K27">J16+I16</f>
        <v>100</v>
      </c>
      <c r="L16" s="149"/>
      <c r="M16" s="161">
        <f aca="true" t="shared" si="4" ref="M16:M27">K16+L16</f>
        <v>100</v>
      </c>
      <c r="N16" s="149"/>
      <c r="O16" s="161">
        <f aca="true" t="shared" si="5" ref="O16:O27">SUM(H16,J16,L16,N16)</f>
        <v>100</v>
      </c>
      <c r="P16" s="149"/>
      <c r="Q16" s="161">
        <f aca="true" t="shared" si="6" ref="Q16:Q27">SUM(H16,J16,L16,N16,P16)</f>
        <v>100</v>
      </c>
      <c r="R16" s="149"/>
      <c r="S16" s="161">
        <f aca="true" t="shared" si="7" ref="S16:S27">SUM(H16,J16,L16,N16,P16,R16)</f>
        <v>100</v>
      </c>
    </row>
    <row r="17" spans="1:19" ht="12.75">
      <c r="A17" s="144">
        <v>3</v>
      </c>
      <c r="B17" s="27" t="str">
        <f>ORÇAMENTO!C20</f>
        <v>FUNDAÇÕES</v>
      </c>
      <c r="C17" s="145"/>
      <c r="D17" s="173">
        <f>ORÇAMENTO!I20</f>
        <v>8555.8027</v>
      </c>
      <c r="E17" s="159">
        <f>D17*100/D29</f>
        <v>4.84741134568148</v>
      </c>
      <c r="F17" s="168">
        <f t="shared" si="1"/>
        <v>2.6777100273544496</v>
      </c>
      <c r="G17" s="169">
        <f t="shared" si="2"/>
        <v>2.1697013183270304</v>
      </c>
      <c r="H17" s="143">
        <v>100</v>
      </c>
      <c r="I17" s="161">
        <f t="shared" si="0"/>
        <v>100</v>
      </c>
      <c r="J17" s="146"/>
      <c r="K17" s="161">
        <f t="shared" si="3"/>
        <v>100</v>
      </c>
      <c r="L17" s="149"/>
      <c r="M17" s="161">
        <f t="shared" si="4"/>
        <v>100</v>
      </c>
      <c r="N17" s="149"/>
      <c r="O17" s="161">
        <f t="shared" si="5"/>
        <v>100</v>
      </c>
      <c r="P17" s="149"/>
      <c r="Q17" s="161">
        <f t="shared" si="6"/>
        <v>100</v>
      </c>
      <c r="R17" s="149"/>
      <c r="S17" s="161">
        <f t="shared" si="7"/>
        <v>100</v>
      </c>
    </row>
    <row r="18" spans="1:19" ht="12.75">
      <c r="A18" s="144">
        <v>4</v>
      </c>
      <c r="B18" s="33" t="str">
        <f>ORÇAMENTO!C25</f>
        <v>CONCRETO ARMADO</v>
      </c>
      <c r="C18" s="145"/>
      <c r="D18" s="173">
        <f>ORÇAMENTO!I25</f>
        <v>554.93</v>
      </c>
      <c r="E18" s="159">
        <f>D18*100/D29</f>
        <v>0.3144034607131629</v>
      </c>
      <c r="F18" s="168">
        <f t="shared" si="1"/>
        <v>0.17367647169795117</v>
      </c>
      <c r="G18" s="169">
        <f t="shared" si="2"/>
        <v>0.14072698901521172</v>
      </c>
      <c r="H18" s="147"/>
      <c r="I18" s="161">
        <f t="shared" si="0"/>
        <v>0</v>
      </c>
      <c r="J18" s="148">
        <v>100</v>
      </c>
      <c r="K18" s="161">
        <f t="shared" si="3"/>
        <v>100</v>
      </c>
      <c r="L18" s="162"/>
      <c r="M18" s="161">
        <f t="shared" si="4"/>
        <v>100</v>
      </c>
      <c r="N18" s="162"/>
      <c r="O18" s="161">
        <f t="shared" si="5"/>
        <v>100</v>
      </c>
      <c r="P18" s="162"/>
      <c r="Q18" s="161">
        <f t="shared" si="6"/>
        <v>100</v>
      </c>
      <c r="R18" s="162"/>
      <c r="S18" s="161">
        <f t="shared" si="7"/>
        <v>100</v>
      </c>
    </row>
    <row r="19" spans="1:19" ht="12.75">
      <c r="A19" s="144">
        <v>5</v>
      </c>
      <c r="B19" s="185" t="str">
        <f>ORÇAMENTO!C27</f>
        <v>SUPRA ESTRUTURA EM CONCRETO PRE-MOLDADO</v>
      </c>
      <c r="C19" s="145"/>
      <c r="D19" s="173">
        <f>ORÇAMENTO!I27</f>
        <v>55063.79</v>
      </c>
      <c r="E19" s="159">
        <f>D19*100/D29</f>
        <v>31.197171059382</v>
      </c>
      <c r="F19" s="168">
        <f t="shared" si="1"/>
        <v>17.233317293202617</v>
      </c>
      <c r="G19" s="169">
        <f t="shared" si="2"/>
        <v>13.963853766179383</v>
      </c>
      <c r="H19" s="143"/>
      <c r="I19" s="161">
        <f t="shared" si="0"/>
        <v>0</v>
      </c>
      <c r="J19" s="146">
        <v>80</v>
      </c>
      <c r="K19" s="161">
        <f t="shared" si="3"/>
        <v>80</v>
      </c>
      <c r="L19" s="149">
        <v>20</v>
      </c>
      <c r="M19" s="161">
        <f t="shared" si="4"/>
        <v>100</v>
      </c>
      <c r="N19" s="149"/>
      <c r="O19" s="161">
        <f t="shared" si="5"/>
        <v>100</v>
      </c>
      <c r="P19" s="149"/>
      <c r="Q19" s="161">
        <f t="shared" si="6"/>
        <v>100</v>
      </c>
      <c r="R19" s="149"/>
      <c r="S19" s="161">
        <f t="shared" si="7"/>
        <v>100</v>
      </c>
    </row>
    <row r="20" spans="1:19" ht="12.75">
      <c r="A20" s="144">
        <v>6</v>
      </c>
      <c r="B20" s="28" t="str">
        <f>ORÇAMENTO!C37</f>
        <v>ALVENARIAS/VEDAÇÃO</v>
      </c>
      <c r="C20" s="145"/>
      <c r="D20" s="173">
        <f>ORÇAMENTO!I37</f>
        <v>23358.8367</v>
      </c>
      <c r="E20" s="159">
        <f>D20*100/D29</f>
        <v>13.234280173559977</v>
      </c>
      <c r="F20" s="168">
        <f t="shared" si="1"/>
        <v>7.310616367874531</v>
      </c>
      <c r="G20" s="169">
        <f t="shared" si="2"/>
        <v>5.923663805685446</v>
      </c>
      <c r="H20" s="146"/>
      <c r="I20" s="161">
        <f t="shared" si="0"/>
        <v>0</v>
      </c>
      <c r="J20" s="146"/>
      <c r="K20" s="161">
        <f t="shared" si="3"/>
        <v>0</v>
      </c>
      <c r="L20" s="149">
        <v>50</v>
      </c>
      <c r="M20" s="161">
        <f t="shared" si="4"/>
        <v>50</v>
      </c>
      <c r="N20" s="149">
        <v>50</v>
      </c>
      <c r="O20" s="161">
        <f t="shared" si="5"/>
        <v>100</v>
      </c>
      <c r="P20" s="149"/>
      <c r="Q20" s="161">
        <f t="shared" si="6"/>
        <v>100</v>
      </c>
      <c r="R20" s="149"/>
      <c r="S20" s="161">
        <f t="shared" si="7"/>
        <v>100</v>
      </c>
    </row>
    <row r="21" spans="1:19" ht="12.75">
      <c r="A21" s="144">
        <v>7</v>
      </c>
      <c r="B21" s="28" t="str">
        <f>ORÇAMENTO!C39</f>
        <v>REVESTIMENTO INTERNO SANITÁRIOS</v>
      </c>
      <c r="C21" s="145"/>
      <c r="D21" s="173">
        <f>ORÇAMENTO!I39</f>
        <v>3203.2260000000006</v>
      </c>
      <c r="E21" s="159">
        <f>D21*100/D29</f>
        <v>1.8148331138096376</v>
      </c>
      <c r="F21" s="168">
        <f t="shared" si="1"/>
        <v>1.0025138120684438</v>
      </c>
      <c r="G21" s="169">
        <f t="shared" si="2"/>
        <v>0.8123193017411938</v>
      </c>
      <c r="H21" s="149"/>
      <c r="I21" s="161">
        <f t="shared" si="0"/>
        <v>0</v>
      </c>
      <c r="J21" s="149"/>
      <c r="K21" s="161">
        <f t="shared" si="3"/>
        <v>0</v>
      </c>
      <c r="L21" s="149"/>
      <c r="M21" s="161">
        <f t="shared" si="4"/>
        <v>0</v>
      </c>
      <c r="N21" s="149"/>
      <c r="O21" s="161">
        <f t="shared" si="5"/>
        <v>0</v>
      </c>
      <c r="P21" s="149">
        <v>100</v>
      </c>
      <c r="Q21" s="161">
        <f t="shared" si="6"/>
        <v>100</v>
      </c>
      <c r="R21" s="149"/>
      <c r="S21" s="161">
        <f t="shared" si="7"/>
        <v>100</v>
      </c>
    </row>
    <row r="22" spans="1:19" ht="12.75">
      <c r="A22" s="144">
        <v>8</v>
      </c>
      <c r="B22" s="33" t="str">
        <f>ORÇAMENTO!C44</f>
        <v>PAVIMENTAÇÃO</v>
      </c>
      <c r="C22" s="145"/>
      <c r="D22" s="173">
        <f>ORÇAMENTO!I44</f>
        <v>24737.412099999998</v>
      </c>
      <c r="E22" s="159">
        <f>D22*100/D29</f>
        <v>14.015331615388737</v>
      </c>
      <c r="F22" s="168">
        <f t="shared" si="1"/>
        <v>7.742069184340738</v>
      </c>
      <c r="G22" s="169">
        <f t="shared" si="2"/>
        <v>6.273262431047999</v>
      </c>
      <c r="H22" s="149"/>
      <c r="I22" s="161">
        <f t="shared" si="0"/>
        <v>0</v>
      </c>
      <c r="J22" s="149"/>
      <c r="K22" s="161">
        <f t="shared" si="3"/>
        <v>0</v>
      </c>
      <c r="L22" s="149"/>
      <c r="M22" s="161">
        <f t="shared" si="4"/>
        <v>0</v>
      </c>
      <c r="N22" s="149"/>
      <c r="O22" s="161">
        <f t="shared" si="5"/>
        <v>0</v>
      </c>
      <c r="P22" s="149">
        <v>60</v>
      </c>
      <c r="Q22" s="161">
        <f t="shared" si="6"/>
        <v>60</v>
      </c>
      <c r="R22" s="149">
        <v>40</v>
      </c>
      <c r="S22" s="161">
        <f t="shared" si="7"/>
        <v>100</v>
      </c>
    </row>
    <row r="23" spans="1:19" ht="12.75">
      <c r="A23" s="144">
        <v>9</v>
      </c>
      <c r="B23" s="33" t="str">
        <f>ORÇAMENTO!C48</f>
        <v>ESQUADRIAS</v>
      </c>
      <c r="C23" s="145"/>
      <c r="D23" s="173">
        <f>ORÇAMENTO!I48</f>
        <v>18962.338900000002</v>
      </c>
      <c r="E23" s="159">
        <f>D23*100/D29</f>
        <v>10.743382000208733</v>
      </c>
      <c r="F23" s="168">
        <f t="shared" si="1"/>
        <v>5.934644216915304</v>
      </c>
      <c r="G23" s="169">
        <f t="shared" si="2"/>
        <v>4.808737783293429</v>
      </c>
      <c r="H23" s="149"/>
      <c r="I23" s="161">
        <f t="shared" si="0"/>
        <v>0</v>
      </c>
      <c r="J23" s="149"/>
      <c r="K23" s="161">
        <f t="shared" si="3"/>
        <v>0</v>
      </c>
      <c r="L23" s="149"/>
      <c r="M23" s="161">
        <f t="shared" si="4"/>
        <v>0</v>
      </c>
      <c r="N23" s="149">
        <v>30</v>
      </c>
      <c r="O23" s="161">
        <f t="shared" si="5"/>
        <v>30</v>
      </c>
      <c r="P23" s="149">
        <v>20</v>
      </c>
      <c r="Q23" s="161">
        <f t="shared" si="6"/>
        <v>50</v>
      </c>
      <c r="R23" s="149">
        <v>50</v>
      </c>
      <c r="S23" s="161">
        <f t="shared" si="7"/>
        <v>100</v>
      </c>
    </row>
    <row r="24" spans="1:19" ht="12.75">
      <c r="A24" s="144">
        <v>10</v>
      </c>
      <c r="B24" s="33" t="str">
        <f>ORÇAMENTO!C58</f>
        <v>COBERTURA</v>
      </c>
      <c r="C24" s="145"/>
      <c r="D24" s="173">
        <f>ORÇAMENTO!I58</f>
        <v>21129.2274</v>
      </c>
      <c r="E24" s="159">
        <f>D24*100/D29</f>
        <v>11.971063407556603</v>
      </c>
      <c r="F24" s="168">
        <f t="shared" si="1"/>
        <v>6.612815426334268</v>
      </c>
      <c r="G24" s="169">
        <f t="shared" si="2"/>
        <v>5.358247981222335</v>
      </c>
      <c r="H24" s="149"/>
      <c r="I24" s="161">
        <f t="shared" si="0"/>
        <v>0</v>
      </c>
      <c r="J24" s="149"/>
      <c r="K24" s="161">
        <f t="shared" si="3"/>
        <v>0</v>
      </c>
      <c r="L24" s="149">
        <v>70</v>
      </c>
      <c r="M24" s="161">
        <f t="shared" si="4"/>
        <v>70</v>
      </c>
      <c r="N24" s="149">
        <v>30</v>
      </c>
      <c r="O24" s="161">
        <f t="shared" si="5"/>
        <v>100</v>
      </c>
      <c r="P24" s="149"/>
      <c r="Q24" s="161">
        <f t="shared" si="6"/>
        <v>100</v>
      </c>
      <c r="R24" s="149"/>
      <c r="S24" s="161">
        <f t="shared" si="7"/>
        <v>100</v>
      </c>
    </row>
    <row r="25" spans="1:19" ht="12.75">
      <c r="A25" s="144">
        <v>11</v>
      </c>
      <c r="B25" s="33" t="str">
        <f>ORÇAMENTO!C65</f>
        <v>INSTALAÇÃO ELÉTRICA</v>
      </c>
      <c r="C25" s="145"/>
      <c r="D25" s="173">
        <f>ORÇAMENTO!I65</f>
        <v>7763.390000000001</v>
      </c>
      <c r="E25" s="159">
        <f>D25*100/D29</f>
        <v>4.39845869364778</v>
      </c>
      <c r="F25" s="168">
        <f t="shared" si="1"/>
        <v>2.429708582371034</v>
      </c>
      <c r="G25" s="169">
        <f t="shared" si="2"/>
        <v>1.9687501112767463</v>
      </c>
      <c r="H25" s="149"/>
      <c r="I25" s="161">
        <f t="shared" si="0"/>
        <v>0</v>
      </c>
      <c r="J25" s="149"/>
      <c r="K25" s="161">
        <f t="shared" si="3"/>
        <v>0</v>
      </c>
      <c r="L25" s="149">
        <v>20</v>
      </c>
      <c r="M25" s="161">
        <f t="shared" si="4"/>
        <v>20</v>
      </c>
      <c r="N25" s="149">
        <v>20</v>
      </c>
      <c r="O25" s="161">
        <f t="shared" si="5"/>
        <v>40</v>
      </c>
      <c r="P25" s="149">
        <v>30</v>
      </c>
      <c r="Q25" s="161">
        <f t="shared" si="6"/>
        <v>70</v>
      </c>
      <c r="R25" s="149">
        <v>30</v>
      </c>
      <c r="S25" s="161">
        <f t="shared" si="7"/>
        <v>100</v>
      </c>
    </row>
    <row r="26" spans="1:19" ht="12.75">
      <c r="A26" s="144">
        <v>12</v>
      </c>
      <c r="B26" s="33" t="str">
        <f>ORÇAMENTO!C77</f>
        <v>INSTALAÇÃO HIDROSSANITÁRIO</v>
      </c>
      <c r="C26" s="145"/>
      <c r="D26" s="173">
        <f>ORÇAMENTO!I77</f>
        <v>762.9200000000001</v>
      </c>
      <c r="E26" s="159">
        <f>D26*100/D29</f>
        <v>0.43224314462596414</v>
      </c>
      <c r="F26" s="168">
        <f t="shared" si="1"/>
        <v>0.2387711130913826</v>
      </c>
      <c r="G26" s="169">
        <f t="shared" si="2"/>
        <v>0.19347203153458153</v>
      </c>
      <c r="H26" s="149"/>
      <c r="I26" s="161">
        <f t="shared" si="0"/>
        <v>0</v>
      </c>
      <c r="J26" s="149"/>
      <c r="K26" s="161">
        <f t="shared" si="3"/>
        <v>0</v>
      </c>
      <c r="L26" s="149">
        <v>20</v>
      </c>
      <c r="M26" s="161">
        <f t="shared" si="4"/>
        <v>20</v>
      </c>
      <c r="N26" s="149">
        <v>20</v>
      </c>
      <c r="O26" s="161">
        <f t="shared" si="5"/>
        <v>40</v>
      </c>
      <c r="P26" s="149">
        <v>30</v>
      </c>
      <c r="Q26" s="161">
        <f t="shared" si="6"/>
        <v>70</v>
      </c>
      <c r="R26" s="149">
        <v>30</v>
      </c>
      <c r="S26" s="161">
        <f t="shared" si="7"/>
        <v>100</v>
      </c>
    </row>
    <row r="27" spans="1:19" ht="12.75">
      <c r="A27" s="144">
        <v>13</v>
      </c>
      <c r="B27" s="185" t="str">
        <f>ORÇAMENTO!C81</f>
        <v>PEÇAS E ACESSÓRIOS SANITÁRIOS</v>
      </c>
      <c r="C27" s="145"/>
      <c r="D27" s="173">
        <f>ORÇAMENTO!I81</f>
        <v>9902.977599999998</v>
      </c>
      <c r="E27" s="159">
        <f>D27*100/D29</f>
        <v>5.610672388958845</v>
      </c>
      <c r="F27" s="168">
        <f t="shared" si="1"/>
        <v>3.099335427660866</v>
      </c>
      <c r="G27" s="169">
        <f t="shared" si="2"/>
        <v>2.511336961297979</v>
      </c>
      <c r="H27" s="149"/>
      <c r="I27" s="161">
        <f t="shared" si="0"/>
        <v>0</v>
      </c>
      <c r="J27" s="149"/>
      <c r="K27" s="161">
        <f t="shared" si="3"/>
        <v>0</v>
      </c>
      <c r="L27" s="149"/>
      <c r="M27" s="161">
        <f t="shared" si="4"/>
        <v>0</v>
      </c>
      <c r="N27" s="149"/>
      <c r="O27" s="161">
        <f t="shared" si="5"/>
        <v>0</v>
      </c>
      <c r="P27" s="149">
        <v>40</v>
      </c>
      <c r="Q27" s="161">
        <f t="shared" si="6"/>
        <v>40</v>
      </c>
      <c r="R27" s="149">
        <v>60</v>
      </c>
      <c r="S27" s="161">
        <f t="shared" si="7"/>
        <v>100</v>
      </c>
    </row>
    <row r="28" spans="1:19" ht="13.5" thickBot="1">
      <c r="A28" s="150"/>
      <c r="B28" s="151"/>
      <c r="C28" s="151"/>
      <c r="D28" s="174"/>
      <c r="E28" s="152"/>
      <c r="F28" s="170"/>
      <c r="G28" s="170"/>
      <c r="H28" s="153"/>
      <c r="I28" s="152"/>
      <c r="J28" s="153"/>
      <c r="K28" s="152"/>
      <c r="L28" s="154"/>
      <c r="M28" s="152"/>
      <c r="N28" s="153"/>
      <c r="O28" s="152"/>
      <c r="P28" s="153"/>
      <c r="Q28" s="152"/>
      <c r="R28" s="153"/>
      <c r="S28" s="163"/>
    </row>
    <row r="29" spans="1:19" ht="13.5" thickBot="1">
      <c r="A29" s="157" t="s">
        <v>110</v>
      </c>
      <c r="B29" s="156"/>
      <c r="C29" s="156"/>
      <c r="D29" s="175">
        <f>SUM(D15:D27)</f>
        <v>176502.5101</v>
      </c>
      <c r="E29" s="160">
        <f>SUM(E15:E28)</f>
        <v>99.99999999999999</v>
      </c>
      <c r="F29" s="171">
        <f>SUM(F15:F28)</f>
        <v>55.23999999999999</v>
      </c>
      <c r="G29" s="172">
        <f>SUM(G15:G28)</f>
        <v>44.76</v>
      </c>
      <c r="H29" s="155">
        <f>E15+E16+E17</f>
        <v>6.26816094214855</v>
      </c>
      <c r="I29" s="164">
        <f>H29</f>
        <v>6.26816094214855</v>
      </c>
      <c r="J29" s="158">
        <f>E18+E19*0.8</f>
        <v>25.272140308218763</v>
      </c>
      <c r="K29" s="164">
        <f>I29+J29</f>
        <v>31.540301250367314</v>
      </c>
      <c r="L29" s="158">
        <f>E19*0.2+E20*0.5+E24*0.7+E25*0.2+E26*0.2</f>
        <v>22.20245905160076</v>
      </c>
      <c r="M29" s="165">
        <f>K29+L29</f>
        <v>53.742760301968076</v>
      </c>
      <c r="N29" s="158">
        <f>E20*0.5+E23*0.3+E24*0.3+E25*0.2+E26*0.2</f>
        <v>14.397614076764338</v>
      </c>
      <c r="O29" s="165">
        <f>SUM(M29,N29)</f>
        <v>68.14037437873242</v>
      </c>
      <c r="P29" s="166">
        <f>E21+E22*0.6+E23*0.2+E25*0.3+E26*0.3+E27*0.4</f>
        <v>16.066187990150286</v>
      </c>
      <c r="Q29" s="165">
        <f>SUM(P29+O29)</f>
        <v>84.2065623688827</v>
      </c>
      <c r="R29" s="158">
        <f>E22*0.4+E23*0.5+E25*0.3+E26*0.3+E27*0.6</f>
        <v>15.79343763111729</v>
      </c>
      <c r="S29" s="167">
        <f>SUM(R29+Q29)</f>
        <v>99.99999999999999</v>
      </c>
    </row>
    <row r="30" spans="1:19" ht="12.75">
      <c r="A30" s="119"/>
      <c r="B30" s="97"/>
      <c r="C30" s="97"/>
      <c r="D30" s="97"/>
      <c r="E30" s="97"/>
      <c r="F30" s="97"/>
      <c r="G30" s="96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118"/>
    </row>
    <row r="31" spans="1:19" ht="12.75">
      <c r="A31" s="119"/>
      <c r="B31" s="97"/>
      <c r="C31" s="97"/>
      <c r="D31" s="97"/>
      <c r="E31" s="97"/>
      <c r="F31" s="97"/>
      <c r="G31" s="96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118"/>
    </row>
    <row r="32" spans="1:19" ht="12.75">
      <c r="A32" s="119"/>
      <c r="B32" s="1"/>
      <c r="C32" s="1"/>
      <c r="D32" s="97"/>
      <c r="E32" s="97"/>
      <c r="F32" s="97"/>
      <c r="G32" s="96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118"/>
    </row>
    <row r="33" spans="1:19" ht="12.75">
      <c r="A33" s="119"/>
      <c r="B33" s="1"/>
      <c r="C33" s="1"/>
      <c r="D33" s="97"/>
      <c r="E33" s="97"/>
      <c r="F33" s="97"/>
      <c r="G33" s="96"/>
      <c r="H33" s="120"/>
      <c r="I33" s="120"/>
      <c r="J33" s="97"/>
      <c r="K33" s="97"/>
      <c r="L33" s="97"/>
      <c r="M33" s="97"/>
      <c r="N33" s="1"/>
      <c r="O33" s="1"/>
      <c r="P33" s="1"/>
      <c r="Q33" s="97"/>
      <c r="R33" s="97" t="s">
        <v>90</v>
      </c>
      <c r="S33" s="118"/>
    </row>
    <row r="34" spans="1:19" ht="12.75">
      <c r="A34" s="119"/>
      <c r="B34" s="98" t="s">
        <v>226</v>
      </c>
      <c r="C34" s="97"/>
      <c r="D34" s="97"/>
      <c r="E34" s="97"/>
      <c r="F34" s="97"/>
      <c r="G34" s="96"/>
      <c r="H34" s="99" t="s">
        <v>39</v>
      </c>
      <c r="I34" s="99"/>
      <c r="J34" s="97"/>
      <c r="K34" s="97"/>
      <c r="L34" s="97"/>
      <c r="M34" s="97"/>
      <c r="N34" s="121" t="s">
        <v>122</v>
      </c>
      <c r="O34" s="97"/>
      <c r="P34" s="97"/>
      <c r="Q34" s="97"/>
      <c r="R34" s="97"/>
      <c r="S34" s="118"/>
    </row>
    <row r="35" spans="1:19" ht="12.75">
      <c r="A35" s="119"/>
      <c r="B35" s="97" t="s">
        <v>111</v>
      </c>
      <c r="C35" s="97"/>
      <c r="D35" s="97"/>
      <c r="E35" s="97"/>
      <c r="F35" s="97"/>
      <c r="G35" s="96"/>
      <c r="H35" s="97" t="s">
        <v>123</v>
      </c>
      <c r="I35" s="97"/>
      <c r="J35" s="97"/>
      <c r="K35" s="97"/>
      <c r="L35" s="97"/>
      <c r="M35" s="97"/>
      <c r="N35" s="122" t="s">
        <v>10</v>
      </c>
      <c r="O35" s="112"/>
      <c r="P35" s="97"/>
      <c r="Q35" s="97"/>
      <c r="R35" s="97"/>
      <c r="S35" s="118"/>
    </row>
    <row r="36" spans="1:19" ht="12.75">
      <c r="A36" s="119"/>
      <c r="B36" s="97"/>
      <c r="C36" s="97"/>
      <c r="D36" s="97"/>
      <c r="E36" s="97"/>
      <c r="F36" s="97"/>
      <c r="G36" s="96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118"/>
    </row>
  </sheetData>
  <sheetProtection/>
  <printOptions/>
  <pageMargins left="0.8267716535433072" right="0.4330708661417323" top="1.7322834645669292" bottom="0.7480314960629921" header="0.31496062992125984" footer="0.31496062992125984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PRESUL</dc:creator>
  <cp:keywords/>
  <dc:description/>
  <cp:lastModifiedBy>HP</cp:lastModifiedBy>
  <cp:lastPrinted>2012-04-26T23:11:31Z</cp:lastPrinted>
  <dcterms:created xsi:type="dcterms:W3CDTF">2006-01-30T12:21:22Z</dcterms:created>
  <dcterms:modified xsi:type="dcterms:W3CDTF">2012-05-07T13:59:59Z</dcterms:modified>
  <cp:category/>
  <cp:version/>
  <cp:contentType/>
  <cp:contentStatus/>
</cp:coreProperties>
</file>